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purl.oclc.org/ooxml/officeDocument/relationships/metadata/thumbnail" Target="docProps/thumbnail.wmf"/><Relationship Id="rId1" Type="http://purl.oclc.org/ooxml/officeDocument/relationships/officeDocument" Target="xl/workbook.xml"/><Relationship Id="rId4" Type="http://purl.oclc.org/ooxml/officeDocument/relationships/extendedProperties" Target="docProps/app.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5601"/>
  <workbookPr dateCompatibility="0" defaultThemeVersion="124226"/>
  <mc:AlternateContent xmlns:mc="http://schemas.openxmlformats.org/markup-compatibility/2006">
    <mc:Choice Requires="x15">
      <x15ac:absPath xmlns:x15ac="http://schemas.microsoft.com/office/spreadsheetml/2010/11/ac" url="D:\Mes documents\_Boigneville\calculette intrants\"/>
    </mc:Choice>
  </mc:AlternateContent>
  <xr:revisionPtr revIDLastSave="0" documentId="13_ncr:9_{C9D57B95-D565-4129-AC4A-1D5671CFD672}" xr6:coauthVersionLast="47" xr6:coauthVersionMax="47" xr10:uidLastSave="{00000000-0000-0000-0000-000000000000}"/>
  <bookViews>
    <workbookView xWindow="-120" yWindow="-120" windowWidth="29040" windowHeight="15990" tabRatio="798" xr2:uid="{00000000-000D-0000-FFFF-FFFF00000000}"/>
  </bookViews>
  <sheets>
    <sheet name="PRISE EN MAIN" sheetId="60" r:id="rId1"/>
    <sheet name="SAISIE" sheetId="64" r:id="rId2"/>
    <sheet name="RESULTATS" sheetId="65" r:id="rId3"/>
  </sheets>
  <definedNames>
    <definedName name="_xlnm.Print_Area" localSheetId="0">'PRISE EN MAIN'!$A$1:$R$84</definedName>
    <definedName name="_xlnm.Print_Area" localSheetId="2">RESULTATS!$A$1:$U$57</definedName>
    <definedName name="_xlnm.Print_Area" localSheetId="1">SAISIE!$A$1:$AO$47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B15" i="65" l="1"/>
  <c r="U9" i="65"/>
  <c r="A1" i="60"/>
  <c r="S104" i="64"/>
  <c r="U104" i="64" s="1"/>
  <c r="N146" i="64"/>
  <c r="T104" i="64"/>
  <c r="V104" i="64" s="1"/>
  <c r="S33" i="64"/>
  <c r="T33" i="64"/>
  <c r="X33" i="64" l="1"/>
  <c r="S41" i="64" l="1"/>
  <c r="T41" i="64"/>
  <c r="U41" i="64"/>
  <c r="Z41" i="64" s="1"/>
  <c r="X41" i="64" l="1"/>
  <c r="Y41" i="64"/>
  <c r="B24" i="65"/>
  <c r="AD27" i="64"/>
  <c r="S43" i="64"/>
  <c r="AA41" i="64" l="1"/>
  <c r="V41" i="64"/>
  <c r="I20" i="64" l="1"/>
  <c r="AA24" i="64" l="1"/>
  <c r="AF42" i="64"/>
  <c r="D36" i="65" s="1"/>
  <c r="AF40" i="64"/>
  <c r="D35" i="65" s="1"/>
  <c r="AE42" i="64"/>
  <c r="C36" i="65" s="1"/>
  <c r="AE40" i="64"/>
  <c r="C35" i="65" s="1"/>
  <c r="AE39" i="64"/>
  <c r="AF39" i="64" s="1"/>
  <c r="D34" i="65" s="1"/>
  <c r="P14" i="64"/>
  <c r="S35" i="64"/>
  <c r="U47" i="64"/>
  <c r="Z47" i="64" s="1"/>
  <c r="T47" i="64"/>
  <c r="S47" i="64"/>
  <c r="U46" i="64"/>
  <c r="Z46" i="64" s="1"/>
  <c r="T46" i="64"/>
  <c r="S46" i="64"/>
  <c r="U44" i="64"/>
  <c r="Z44" i="64" s="1"/>
  <c r="T44" i="64"/>
  <c r="S44" i="64"/>
  <c r="T43" i="64"/>
  <c r="U43" i="64"/>
  <c r="Z43" i="64" s="1"/>
  <c r="T35" i="64"/>
  <c r="U35" i="64"/>
  <c r="Z35" i="64" s="1"/>
  <c r="X47" i="64" l="1"/>
  <c r="Y43" i="64"/>
  <c r="X43" i="64"/>
  <c r="Y47" i="64"/>
  <c r="X46" i="64"/>
  <c r="Y46" i="64"/>
  <c r="Y44" i="64"/>
  <c r="X44" i="64"/>
  <c r="Y35" i="64"/>
  <c r="X35" i="64"/>
  <c r="C34" i="65"/>
  <c r="B28" i="65"/>
  <c r="B27" i="65"/>
  <c r="B26" i="65"/>
  <c r="B25" i="65"/>
  <c r="B23" i="65"/>
  <c r="B22" i="65"/>
  <c r="B21" i="65"/>
  <c r="AD24" i="64"/>
  <c r="AD25" i="64"/>
  <c r="AD26" i="64"/>
  <c r="AD28" i="64"/>
  <c r="AD29" i="64"/>
  <c r="AD30" i="64"/>
  <c r="AD31" i="64"/>
  <c r="P147" i="64"/>
  <c r="O147" i="64"/>
  <c r="N147" i="64"/>
  <c r="P146" i="64"/>
  <c r="O146" i="64"/>
  <c r="P144" i="64"/>
  <c r="O144" i="64"/>
  <c r="N144" i="64"/>
  <c r="H144" i="64"/>
  <c r="G144" i="64"/>
  <c r="F144" i="64"/>
  <c r="Q138" i="64"/>
  <c r="P138" i="64"/>
  <c r="N138" i="64"/>
  <c r="H138" i="64"/>
  <c r="G138" i="64"/>
  <c r="F138" i="64"/>
  <c r="C136" i="64"/>
  <c r="C135" i="64"/>
  <c r="H134" i="64"/>
  <c r="G134" i="64"/>
  <c r="F134" i="64"/>
  <c r="E134" i="64"/>
  <c r="C134" i="64"/>
  <c r="H133" i="64"/>
  <c r="G133" i="64"/>
  <c r="F133" i="64"/>
  <c r="E133" i="64"/>
  <c r="C133" i="64"/>
  <c r="H132" i="64"/>
  <c r="G132" i="64"/>
  <c r="F132" i="64"/>
  <c r="E132" i="64"/>
  <c r="C132" i="64"/>
  <c r="H131" i="64"/>
  <c r="G131" i="64"/>
  <c r="F131" i="64"/>
  <c r="E131" i="64"/>
  <c r="C131" i="64"/>
  <c r="C130" i="64"/>
  <c r="C129" i="64"/>
  <c r="C128" i="64"/>
  <c r="C127" i="64"/>
  <c r="C126" i="64"/>
  <c r="C125" i="64"/>
  <c r="C124" i="64"/>
  <c r="R123" i="64"/>
  <c r="Q123" i="64"/>
  <c r="P123" i="64"/>
  <c r="N123" i="64"/>
  <c r="M123" i="64"/>
  <c r="L123" i="64"/>
  <c r="J123" i="64"/>
  <c r="I123" i="64"/>
  <c r="H123" i="64"/>
  <c r="G123" i="64"/>
  <c r="F123" i="64"/>
  <c r="E123" i="64"/>
  <c r="R122" i="64"/>
  <c r="Q122" i="64"/>
  <c r="P122" i="64"/>
  <c r="N122" i="64"/>
  <c r="M122" i="64"/>
  <c r="L122" i="64"/>
  <c r="J122" i="64"/>
  <c r="I122" i="64"/>
  <c r="H122" i="64"/>
  <c r="G122" i="64"/>
  <c r="F122" i="64"/>
  <c r="E122" i="64"/>
  <c r="R119" i="64"/>
  <c r="H147" i="64" s="1"/>
  <c r="Q119" i="64"/>
  <c r="G147" i="64" s="1"/>
  <c r="P119" i="64"/>
  <c r="F147" i="64" s="1"/>
  <c r="N119" i="64"/>
  <c r="H146" i="64" s="1"/>
  <c r="M119" i="64"/>
  <c r="G146" i="64" s="1"/>
  <c r="L119" i="64"/>
  <c r="F146" i="64" s="1"/>
  <c r="R118" i="64"/>
  <c r="H141" i="64" s="1"/>
  <c r="Q118" i="64"/>
  <c r="G141" i="64" s="1"/>
  <c r="P118" i="64"/>
  <c r="F141" i="64" s="1"/>
  <c r="N118" i="64"/>
  <c r="H140" i="64" s="1"/>
  <c r="M118" i="64"/>
  <c r="G140" i="64" s="1"/>
  <c r="L118" i="64"/>
  <c r="F140" i="64" s="1"/>
  <c r="R115" i="64"/>
  <c r="R134" i="64" s="1"/>
  <c r="Q115" i="64"/>
  <c r="Q134" i="64" s="1"/>
  <c r="P115" i="64"/>
  <c r="N115" i="64"/>
  <c r="N134" i="64" s="1"/>
  <c r="M115" i="64"/>
  <c r="M134" i="64" s="1"/>
  <c r="L115" i="64"/>
  <c r="J115" i="64"/>
  <c r="J134" i="64" s="1"/>
  <c r="I115" i="64"/>
  <c r="I134" i="64" s="1"/>
  <c r="R114" i="64"/>
  <c r="R133" i="64" s="1"/>
  <c r="Q114" i="64"/>
  <c r="Q133" i="64" s="1"/>
  <c r="P114" i="64"/>
  <c r="N114" i="64"/>
  <c r="N133" i="64" s="1"/>
  <c r="M114" i="64"/>
  <c r="M133" i="64" s="1"/>
  <c r="L114" i="64"/>
  <c r="J114" i="64"/>
  <c r="J133" i="64" s="1"/>
  <c r="I114" i="64"/>
  <c r="I133" i="64" s="1"/>
  <c r="R113" i="64"/>
  <c r="R132" i="64" s="1"/>
  <c r="Q113" i="64"/>
  <c r="Q132" i="64" s="1"/>
  <c r="P113" i="64"/>
  <c r="N113" i="64"/>
  <c r="N132" i="64" s="1"/>
  <c r="M113" i="64"/>
  <c r="M132" i="64" s="1"/>
  <c r="L113" i="64"/>
  <c r="J113" i="64"/>
  <c r="J132" i="64" s="1"/>
  <c r="I113" i="64"/>
  <c r="I132" i="64" s="1"/>
  <c r="R112" i="64"/>
  <c r="R131" i="64" s="1"/>
  <c r="Q112" i="64"/>
  <c r="Q131" i="64" s="1"/>
  <c r="P112" i="64"/>
  <c r="N112" i="64"/>
  <c r="N131" i="64" s="1"/>
  <c r="M112" i="64"/>
  <c r="M131" i="64" s="1"/>
  <c r="L112" i="64"/>
  <c r="J112" i="64"/>
  <c r="J131" i="64" s="1"/>
  <c r="I112" i="64"/>
  <c r="I131" i="64" s="1"/>
  <c r="R104" i="64"/>
  <c r="R117" i="64" s="1"/>
  <c r="Q104" i="64"/>
  <c r="Q117" i="64" s="1"/>
  <c r="P104" i="64"/>
  <c r="P117" i="64" s="1"/>
  <c r="N104" i="64"/>
  <c r="N117" i="64" s="1"/>
  <c r="M104" i="64"/>
  <c r="M117" i="64" s="1"/>
  <c r="L104" i="64"/>
  <c r="L117" i="64" s="1"/>
  <c r="J104" i="64"/>
  <c r="J117" i="64" s="1"/>
  <c r="I104" i="64"/>
  <c r="I117" i="64" s="1"/>
  <c r="H104" i="64"/>
  <c r="H117" i="64" s="1"/>
  <c r="G104" i="64"/>
  <c r="G117" i="64" s="1"/>
  <c r="F104" i="64"/>
  <c r="F117" i="64" s="1"/>
  <c r="E104" i="64"/>
  <c r="E117" i="64" s="1"/>
  <c r="U42" i="64"/>
  <c r="Z42" i="64" s="1"/>
  <c r="T42" i="64"/>
  <c r="S42" i="64"/>
  <c r="U40" i="64"/>
  <c r="Z40" i="64" s="1"/>
  <c r="T40" i="64"/>
  <c r="S40" i="64"/>
  <c r="U39" i="64"/>
  <c r="Z39" i="64" s="1"/>
  <c r="T39" i="64"/>
  <c r="S39" i="64"/>
  <c r="U38" i="64"/>
  <c r="Z38" i="64" s="1"/>
  <c r="T38" i="64"/>
  <c r="S38" i="64"/>
  <c r="U37" i="64"/>
  <c r="Z37" i="64" s="1"/>
  <c r="T37" i="64"/>
  <c r="Y37" i="64" s="1"/>
  <c r="S37" i="64"/>
  <c r="U36" i="64"/>
  <c r="Z36" i="64" s="1"/>
  <c r="T36" i="64"/>
  <c r="S36" i="64"/>
  <c r="U34" i="64"/>
  <c r="T34" i="64"/>
  <c r="S34" i="64"/>
  <c r="U33" i="64"/>
  <c r="U31" i="64"/>
  <c r="T31" i="64"/>
  <c r="S31" i="64"/>
  <c r="Y29" i="64"/>
  <c r="Z29" i="64" s="1"/>
  <c r="Z24" i="64"/>
  <c r="Y24" i="64"/>
  <c r="X24" i="64"/>
  <c r="Y39" i="64" l="1"/>
  <c r="Y36" i="64"/>
  <c r="Y40" i="64"/>
  <c r="X40" i="64"/>
  <c r="X39" i="64"/>
  <c r="X37" i="64"/>
  <c r="X36" i="64"/>
  <c r="Z34" i="64"/>
  <c r="Y38" i="64"/>
  <c r="Z33" i="64"/>
  <c r="Y33" i="64"/>
  <c r="X38" i="64"/>
  <c r="Y42" i="64"/>
  <c r="X42" i="64"/>
  <c r="X34" i="64"/>
  <c r="Y34" i="64"/>
  <c r="AA35" i="64"/>
  <c r="AA44" i="64"/>
  <c r="V35" i="64"/>
  <c r="V47" i="64"/>
  <c r="AA47" i="64"/>
  <c r="V46" i="64"/>
  <c r="AA46" i="64"/>
  <c r="F20" i="65"/>
  <c r="D20" i="65"/>
  <c r="C20" i="65"/>
  <c r="E20" i="65"/>
  <c r="AF23" i="64"/>
  <c r="AJ23" i="64"/>
  <c r="AI23" i="64"/>
  <c r="AH23" i="64"/>
  <c r="AG23" i="64"/>
  <c r="AG37" i="64" s="1"/>
  <c r="AE23" i="64"/>
  <c r="X31" i="64"/>
  <c r="Y31" i="64"/>
  <c r="Z31" i="64"/>
  <c r="V44" i="64"/>
  <c r="V33" i="64" l="1"/>
  <c r="AA33" i="64"/>
  <c r="V37" i="64"/>
  <c r="AA37" i="64"/>
  <c r="P15" i="64"/>
  <c r="V36" i="64"/>
  <c r="AA36" i="64"/>
  <c r="V43" i="64"/>
  <c r="AA43" i="64"/>
  <c r="V40" i="64"/>
  <c r="AA40" i="64"/>
  <c r="AF37" i="64"/>
  <c r="D32" i="65"/>
  <c r="AE37" i="64"/>
  <c r="C32" i="65"/>
  <c r="V31" i="64"/>
  <c r="AA42" i="64"/>
  <c r="AA39" i="64"/>
  <c r="V39" i="64"/>
  <c r="V38" i="64"/>
  <c r="AA38" i="64"/>
  <c r="V34" i="64"/>
  <c r="AA34" i="64"/>
  <c r="P16" i="64"/>
  <c r="P17" i="64"/>
  <c r="P19" i="64"/>
  <c r="P18" i="64"/>
  <c r="V42" i="64"/>
  <c r="V26" i="64" l="1"/>
  <c r="E105" i="64" l="1"/>
  <c r="S105" i="64" s="1"/>
  <c r="F105" i="64"/>
  <c r="T105" i="64" s="1"/>
  <c r="E106" i="64"/>
  <c r="S106" i="64" s="1"/>
  <c r="E108" i="64"/>
  <c r="G108" i="64"/>
  <c r="F108" i="64"/>
  <c r="L110" i="64"/>
  <c r="J110" i="64"/>
  <c r="AJ29" i="64" s="1"/>
  <c r="I110" i="64"/>
  <c r="H110" i="64"/>
  <c r="P110" i="64"/>
  <c r="N110" i="64"/>
  <c r="M110" i="64"/>
  <c r="G105" i="64"/>
  <c r="AG24" i="64" s="1"/>
  <c r="G106" i="64"/>
  <c r="AG25" i="64" s="1"/>
  <c r="F106" i="64"/>
  <c r="F107" i="64"/>
  <c r="E107" i="64"/>
  <c r="Q141" i="64"/>
  <c r="N140" i="64"/>
  <c r="Q110" i="64"/>
  <c r="G110" i="64"/>
  <c r="AG29" i="64" s="1"/>
  <c r="G107" i="64"/>
  <c r="AG26" i="64" s="1"/>
  <c r="P140" i="64"/>
  <c r="P141" i="64"/>
  <c r="F110" i="64"/>
  <c r="N16" i="64"/>
  <c r="G109" i="64"/>
  <c r="AG28" i="64" s="1"/>
  <c r="R110" i="64"/>
  <c r="N141" i="64"/>
  <c r="E110" i="64"/>
  <c r="Q139" i="64"/>
  <c r="G111" i="64"/>
  <c r="AG30" i="64" s="1"/>
  <c r="P139" i="64"/>
  <c r="F111" i="64"/>
  <c r="F109" i="64"/>
  <c r="Q140" i="64"/>
  <c r="N139" i="64"/>
  <c r="E111" i="64"/>
  <c r="S111" i="64" s="1"/>
  <c r="E109" i="64"/>
  <c r="S109" i="64" s="1"/>
  <c r="AF24" i="64" l="1"/>
  <c r="D21" i="65" s="1"/>
  <c r="F125" i="64"/>
  <c r="AE28" i="64"/>
  <c r="C25" i="65" s="1"/>
  <c r="AE25" i="64"/>
  <c r="C22" i="65" s="1"/>
  <c r="AE24" i="64"/>
  <c r="T106" i="64"/>
  <c r="AF25" i="64" s="1"/>
  <c r="D22" i="65" s="1"/>
  <c r="E118" i="64"/>
  <c r="E119" i="64" s="1"/>
  <c r="T108" i="64"/>
  <c r="AF27" i="64" s="1"/>
  <c r="D24" i="65" s="1"/>
  <c r="S110" i="64"/>
  <c r="S108" i="64"/>
  <c r="T109" i="64"/>
  <c r="AF28" i="64" s="1"/>
  <c r="D25" i="65" s="1"/>
  <c r="T111" i="64"/>
  <c r="AF30" i="64" s="1"/>
  <c r="D27" i="65" s="1"/>
  <c r="T110" i="64"/>
  <c r="AF29" i="64" s="1"/>
  <c r="D26" i="65" s="1"/>
  <c r="S107" i="64"/>
  <c r="U110" i="64"/>
  <c r="AH29" i="64" s="1"/>
  <c r="E26" i="65" s="1"/>
  <c r="T107" i="64"/>
  <c r="AF26" i="64" s="1"/>
  <c r="D23" i="65" s="1"/>
  <c r="V110" i="64"/>
  <c r="AI29" i="64" s="1"/>
  <c r="F26" i="65" s="1"/>
  <c r="F124" i="64"/>
  <c r="I105" i="64"/>
  <c r="G127" i="64"/>
  <c r="I108" i="64"/>
  <c r="F127" i="64"/>
  <c r="E127" i="64"/>
  <c r="H108" i="64"/>
  <c r="U108" i="64" s="1"/>
  <c r="AH27" i="64" s="1"/>
  <c r="AG27" i="64"/>
  <c r="R108" i="64"/>
  <c r="N108" i="64"/>
  <c r="J108" i="64"/>
  <c r="AJ27" i="64" s="1"/>
  <c r="M108" i="64"/>
  <c r="Q108" i="64"/>
  <c r="P108" i="64"/>
  <c r="L108" i="64"/>
  <c r="L109" i="64"/>
  <c r="H105" i="64"/>
  <c r="G118" i="64"/>
  <c r="AG31" i="64" s="1"/>
  <c r="N129" i="64"/>
  <c r="Q106" i="64"/>
  <c r="I106" i="64"/>
  <c r="M106" i="64"/>
  <c r="Q105" i="64"/>
  <c r="M105" i="64"/>
  <c r="R105" i="64"/>
  <c r="N105" i="64"/>
  <c r="G124" i="64"/>
  <c r="J105" i="64"/>
  <c r="AJ24" i="64" s="1"/>
  <c r="F128" i="64"/>
  <c r="I109" i="64"/>
  <c r="Q109" i="64"/>
  <c r="M109" i="64"/>
  <c r="Q107" i="64"/>
  <c r="M107" i="64"/>
  <c r="F126" i="64"/>
  <c r="I107" i="64"/>
  <c r="N107" i="64"/>
  <c r="R107" i="64"/>
  <c r="G126" i="64"/>
  <c r="J107" i="64"/>
  <c r="AJ26" i="64" s="1"/>
  <c r="G130" i="64"/>
  <c r="J111" i="64"/>
  <c r="AJ30" i="64" s="1"/>
  <c r="R111" i="64"/>
  <c r="N111" i="64"/>
  <c r="E128" i="64"/>
  <c r="H109" i="64"/>
  <c r="P109" i="64"/>
  <c r="J129" i="64"/>
  <c r="M129" i="64"/>
  <c r="F129" i="64"/>
  <c r="G129" i="64"/>
  <c r="I129" i="64"/>
  <c r="Q111" i="64"/>
  <c r="F130" i="64"/>
  <c r="I111" i="64"/>
  <c r="M111" i="64"/>
  <c r="R129" i="64"/>
  <c r="Q129" i="64"/>
  <c r="L106" i="64"/>
  <c r="E125" i="64"/>
  <c r="H106" i="64"/>
  <c r="P106" i="64"/>
  <c r="L111" i="64"/>
  <c r="E130" i="64"/>
  <c r="H111" i="64"/>
  <c r="P111" i="64"/>
  <c r="F118" i="64"/>
  <c r="O145" i="64" s="1"/>
  <c r="AF43" i="64" s="1"/>
  <c r="P105" i="64"/>
  <c r="L105" i="64"/>
  <c r="E124" i="64"/>
  <c r="G125" i="64"/>
  <c r="J106" i="64"/>
  <c r="AJ25" i="64" s="1"/>
  <c r="R106" i="64"/>
  <c r="N106" i="64"/>
  <c r="E126" i="64"/>
  <c r="P107" i="64"/>
  <c r="L107" i="64"/>
  <c r="H107" i="64"/>
  <c r="J109" i="64"/>
  <c r="AJ28" i="64" s="1"/>
  <c r="R109" i="64"/>
  <c r="G128" i="64"/>
  <c r="N109" i="64"/>
  <c r="H129" i="64"/>
  <c r="E129" i="64"/>
  <c r="N145" i="64" l="1"/>
  <c r="H118" i="64"/>
  <c r="S118" i="64"/>
  <c r="AE31" i="64" s="1"/>
  <c r="T118" i="64"/>
  <c r="AF31" i="64" s="1"/>
  <c r="X110" i="64"/>
  <c r="AE30" i="64"/>
  <c r="C27" i="65" s="1"/>
  <c r="AE26" i="64"/>
  <c r="C23" i="65" s="1"/>
  <c r="AE27" i="64"/>
  <c r="C24" i="65" s="1"/>
  <c r="AE29" i="64"/>
  <c r="C26" i="65" s="1"/>
  <c r="V105" i="64"/>
  <c r="U107" i="64"/>
  <c r="AH26" i="64" s="1"/>
  <c r="E23" i="65" s="1"/>
  <c r="U109" i="64"/>
  <c r="AH28" i="64" s="1"/>
  <c r="E25" i="65" s="1"/>
  <c r="V109" i="64"/>
  <c r="AI28" i="64" s="1"/>
  <c r="F25" i="65" s="1"/>
  <c r="V108" i="64"/>
  <c r="AI27" i="64" s="1"/>
  <c r="F24" i="65" s="1"/>
  <c r="U106" i="64"/>
  <c r="V106" i="64"/>
  <c r="AI25" i="64" s="1"/>
  <c r="F22" i="65" s="1"/>
  <c r="U105" i="64"/>
  <c r="U111" i="64"/>
  <c r="AH30" i="64" s="1"/>
  <c r="E27" i="65" s="1"/>
  <c r="V111" i="64"/>
  <c r="AI30" i="64" s="1"/>
  <c r="F27" i="65" s="1"/>
  <c r="V107" i="64"/>
  <c r="AI26" i="64" s="1"/>
  <c r="F23" i="65" s="1"/>
  <c r="H127" i="64"/>
  <c r="E24" i="65"/>
  <c r="I127" i="64"/>
  <c r="Q127" i="64"/>
  <c r="M127" i="64"/>
  <c r="J127" i="64"/>
  <c r="N127" i="64"/>
  <c r="R127" i="64"/>
  <c r="C21" i="65"/>
  <c r="J118" i="64"/>
  <c r="AJ31" i="64" s="1"/>
  <c r="G119" i="64"/>
  <c r="J119" i="64" s="1"/>
  <c r="P145" i="64"/>
  <c r="G135" i="64"/>
  <c r="R125" i="64"/>
  <c r="N125" i="64"/>
  <c r="N128" i="64"/>
  <c r="R128" i="64"/>
  <c r="Q126" i="64"/>
  <c r="M125" i="64"/>
  <c r="R126" i="64"/>
  <c r="M128" i="64"/>
  <c r="Q130" i="64"/>
  <c r="R130" i="64"/>
  <c r="Q125" i="64"/>
  <c r="N124" i="64"/>
  <c r="M130" i="64"/>
  <c r="Q124" i="64"/>
  <c r="J128" i="64"/>
  <c r="H124" i="64"/>
  <c r="I130" i="64"/>
  <c r="R124" i="64"/>
  <c r="H126" i="64"/>
  <c r="I118" i="64"/>
  <c r="F135" i="64"/>
  <c r="F119" i="64"/>
  <c r="T119" i="64" s="1"/>
  <c r="H125" i="64"/>
  <c r="N130" i="64"/>
  <c r="N126" i="64"/>
  <c r="Q128" i="64"/>
  <c r="I125" i="64"/>
  <c r="I124" i="64"/>
  <c r="H130" i="64"/>
  <c r="I126" i="64"/>
  <c r="I128" i="64"/>
  <c r="E135" i="64"/>
  <c r="J126" i="64"/>
  <c r="J125" i="64"/>
  <c r="J130" i="64"/>
  <c r="M124" i="64"/>
  <c r="H128" i="64"/>
  <c r="M126" i="64"/>
  <c r="J124" i="64"/>
  <c r="AE43" i="64" l="1"/>
  <c r="AE45" i="64" s="1"/>
  <c r="V118" i="64"/>
  <c r="D28" i="65"/>
  <c r="U118" i="64"/>
  <c r="AH31" i="64" s="1"/>
  <c r="AI24" i="64"/>
  <c r="F21" i="65" s="1"/>
  <c r="S119" i="64"/>
  <c r="C28" i="65" s="1"/>
  <c r="X105" i="64"/>
  <c r="X109" i="64"/>
  <c r="X111" i="64"/>
  <c r="AH25" i="64"/>
  <c r="E22" i="65" s="1"/>
  <c r="X106" i="64"/>
  <c r="X108" i="64"/>
  <c r="X107" i="64"/>
  <c r="AH24" i="64"/>
  <c r="E21" i="65" s="1"/>
  <c r="D37" i="65"/>
  <c r="H139" i="64"/>
  <c r="J135" i="64"/>
  <c r="F136" i="64"/>
  <c r="I119" i="64"/>
  <c r="V119" i="64" s="1"/>
  <c r="H119" i="64"/>
  <c r="U119" i="64" s="1"/>
  <c r="E136" i="64"/>
  <c r="G139" i="64"/>
  <c r="I135" i="64"/>
  <c r="H145" i="64"/>
  <c r="G136" i="64"/>
  <c r="F139" i="64"/>
  <c r="H135" i="64"/>
  <c r="C37" i="65" l="1"/>
  <c r="AF45" i="64"/>
  <c r="D40" i="65" s="1"/>
  <c r="AI31" i="64"/>
  <c r="AH32" i="64" s="1"/>
  <c r="F154" i="64" s="1"/>
  <c r="F152" i="64"/>
  <c r="F153" i="64"/>
  <c r="E28" i="65"/>
  <c r="J136" i="64"/>
  <c r="H136" i="64"/>
  <c r="F145" i="64"/>
  <c r="I136" i="64"/>
  <c r="G145" i="64"/>
  <c r="H148" i="64"/>
  <c r="F142" i="64"/>
  <c r="G148" i="64"/>
  <c r="F148" i="64"/>
  <c r="H142" i="64"/>
  <c r="G142" i="64"/>
  <c r="AI32" i="64" l="1"/>
  <c r="F156" i="64" s="1"/>
  <c r="F28" i="65"/>
  <c r="AK21" i="64"/>
  <c r="D29" i="65" l="1"/>
  <c r="F155" i="64"/>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MB</author>
  </authors>
  <commentList>
    <comment ref="E47" authorId="0" shapeId="2049" xr:uid="{CEFD2E26-2CEA-4A59-898C-27ED807D2E51}">
      <text>
        <r>
          <rPr>
            <sz val="9"/>
            <color indexed="81"/>
            <rFont val="Tahoma"/>
            <family val="2"/>
          </rPr>
          <t xml:space="preserve">
Aides couplées et aides découplées</t>
        </r>
      </text>
      <mc:AlternateContent xmlns:mc="http://schemas.openxmlformats.org/markup-compatibility/2006">
        <mc:Choice Requires="v"/>
        <mc:Fallback>
          <commentPr defaultSize="0" autoFill="0" autoLine="0">
            <anchor>
              <from>
                <xdr:col>5</xdr:col>
                <xdr:colOff>152400</xdr:colOff>
                <xdr:row>44</xdr:row>
                <xdr:rowOff>152400</xdr:rowOff>
              </from>
              <to>
                <xdr:col>6</xdr:col>
                <xdr:colOff>342900</xdr:colOff>
                <xdr:row>48</xdr:row>
                <xdr:rowOff>47625</xdr:rowOff>
              </to>
            </anchor>
          </commentPr>
        </mc:Fallback>
      </mc:AlternateContent>
    </comment>
  </commentList>
</comments>
</file>

<file path=xl/sharedStrings.xml><?xml version="1.0" encoding="utf-8"?>
<sst xmlns="http://purl.oclc.org/ooxml/spreadsheetml/main" count="147" uniqueCount="105">
  <si>
    <t>€/ha</t>
  </si>
  <si>
    <t>autre engrais</t>
  </si>
  <si>
    <t>Nom</t>
  </si>
  <si>
    <t>Entretien-réparation</t>
  </si>
  <si>
    <t>Travaux par tiers</t>
  </si>
  <si>
    <t>Rémunération de la MO familiale</t>
  </si>
  <si>
    <t>Engrais total</t>
  </si>
  <si>
    <t>RECAPITULATIF</t>
  </si>
  <si>
    <t>Semences</t>
  </si>
  <si>
    <t>Carburant</t>
  </si>
  <si>
    <t>Séchage</t>
  </si>
  <si>
    <t>€/t rdt moyen</t>
  </si>
  <si>
    <t>€/t rdt min</t>
  </si>
  <si>
    <t>€/t rdt max</t>
  </si>
  <si>
    <t>Quantité  /hectare</t>
  </si>
  <si>
    <t>Unité (unité fertilisant, T, litres, m3, mm…) pour info</t>
  </si>
  <si>
    <t xml:space="preserve">prix € par Unité </t>
  </si>
  <si>
    <t>RESULTATS</t>
  </si>
  <si>
    <t>Tonne</t>
  </si>
  <si>
    <t>Aides PAC/ha</t>
  </si>
  <si>
    <t>rendement moyen</t>
  </si>
  <si>
    <t>rendement min</t>
  </si>
  <si>
    <t>rendement max</t>
  </si>
  <si>
    <t>situation future 2</t>
  </si>
  <si>
    <t>Seuil de commercialisation €/t</t>
  </si>
  <si>
    <t>Cout de production €/t</t>
  </si>
  <si>
    <t>Ecart par rapport à la situation de départ (avec rendement moyen)</t>
  </si>
  <si>
    <t>moyen</t>
  </si>
  <si>
    <t>PRODUITS (pour calculer une marge)</t>
  </si>
  <si>
    <t>CALCULS</t>
  </si>
  <si>
    <t>CA €/hectare</t>
  </si>
  <si>
    <t>Rendement (t/ha)</t>
  </si>
  <si>
    <t>OU
saisie en €/hectare</t>
  </si>
  <si>
    <t>€/T</t>
  </si>
  <si>
    <t>Autres charges (1)</t>
  </si>
  <si>
    <t>MARGE avec aides €/hectare</t>
  </si>
  <si>
    <t>TITRES DES GRAPHES</t>
  </si>
  <si>
    <t>cout de production</t>
  </si>
  <si>
    <t>CHARGES PRISES EN COMPTE</t>
  </si>
  <si>
    <t>Marge</t>
  </si>
  <si>
    <t>MESSAGES D'ERREUR</t>
  </si>
  <si>
    <t>/!\</t>
  </si>
  <si>
    <t xml:space="preserve"> /!\ </t>
  </si>
  <si>
    <t>Quantité ou prix = 0 ou vide</t>
  </si>
  <si>
    <t xml:space="preserve">  /!\  </t>
  </si>
  <si>
    <t>Saisir au moins une situation future</t>
  </si>
  <si>
    <t xml:space="preserve">   /!\   </t>
  </si>
  <si>
    <t>Saisir une situation de départ</t>
  </si>
  <si>
    <t>Saisir -Quantité et prix- OU -€/ha-</t>
  </si>
  <si>
    <t>/1\</t>
  </si>
  <si>
    <t xml:space="preserve"> /2\ </t>
  </si>
  <si>
    <t xml:space="preserve">  /3\  </t>
  </si>
  <si>
    <t xml:space="preserve">   /4\   </t>
  </si>
  <si>
    <t xml:space="preserve">    /!\    </t>
  </si>
  <si>
    <t>Saisir les trois infos : SAU, nb actif familliaux et rémunération</t>
  </si>
  <si>
    <t xml:space="preserve">    /5\    </t>
  </si>
  <si>
    <t>valid saisie :</t>
  </si>
  <si>
    <t>Culture :</t>
  </si>
  <si>
    <t>Détail des charges
pour validation saisie</t>
  </si>
  <si>
    <t>rdt</t>
  </si>
  <si>
    <t>SAISIE</t>
  </si>
  <si>
    <t>urée 46</t>
  </si>
  <si>
    <t>Coût € / tonne
(rendement moyen)</t>
  </si>
  <si>
    <t>Total des charges - aides</t>
  </si>
  <si>
    <t>Rendement moyen</t>
  </si>
  <si>
    <t>Rendement min</t>
  </si>
  <si>
    <t>Rendement max</t>
  </si>
  <si>
    <t>Validité de la saisie :
(doit être vert en fin de saisie)</t>
  </si>
  <si>
    <t>Saisir au moins le rendement moyen</t>
  </si>
  <si>
    <t>Semence</t>
  </si>
  <si>
    <t>Autres engrais</t>
  </si>
  <si>
    <t>Engrais azotés</t>
  </si>
  <si>
    <t>azote simple</t>
  </si>
  <si>
    <t>Total des charges saisies</t>
  </si>
  <si>
    <t>Charges saisies € / hectare
(rendement moyen)</t>
  </si>
  <si>
    <t>Attention les résultats ne prennent en compte que les charges que vous avez saisies.</t>
  </si>
  <si>
    <t>dont Azote simple</t>
  </si>
  <si>
    <t>EXEMPLE DE SAISIE</t>
  </si>
  <si>
    <t>Prix de vente /T</t>
  </si>
  <si>
    <t>Marge (€/ha)
(rdt x prix + aides - charges saisies)</t>
  </si>
  <si>
    <t>Zone de saisie</t>
  </si>
  <si>
    <t>situation de départ :</t>
  </si>
  <si>
    <t>situation future 1 :</t>
  </si>
  <si>
    <t>Zone de saisie facultative</t>
  </si>
  <si>
    <r>
      <rPr>
        <b/>
        <sz val="11"/>
        <color rgb="FFFF0000"/>
        <rFont val="Calibri"/>
        <family val="2"/>
        <scheme val="minor"/>
      </rPr>
      <t>OU</t>
    </r>
    <r>
      <rPr>
        <b/>
        <sz val="11"/>
        <color theme="1"/>
        <rFont val="Calibri"/>
        <family val="2"/>
        <scheme val="minor"/>
      </rPr>
      <t xml:space="preserve">
saisie en €/hectare</t>
    </r>
  </si>
  <si>
    <t>bulle résultat</t>
  </si>
  <si>
    <t>Prix de vente</t>
  </si>
  <si>
    <t>Rendement</t>
  </si>
  <si>
    <t>Aides PAC</t>
  </si>
  <si>
    <t>Rendement (T/ha)</t>
  </si>
  <si>
    <t>Prix de vente (€/T)</t>
  </si>
  <si>
    <t>Aides PAC (€/ha)</t>
  </si>
  <si>
    <t>Pour vous situer, estimez rapidement les variations de vos charges en fonction de l'évolution du prix des intrants, de l'énergie…</t>
  </si>
  <si>
    <t>ImpactCharges</t>
  </si>
  <si>
    <t>Aide à la PRISE EN MAIN de ImpactCharges</t>
  </si>
  <si>
    <t>Stockage et/ou irrigation : énergie</t>
  </si>
  <si>
    <t>Produits phytosanitaires</t>
  </si>
  <si>
    <r>
      <t xml:space="preserve">Séchage </t>
    </r>
    <r>
      <rPr>
        <sz val="9"/>
        <color theme="1"/>
        <rFont val="Calibri"/>
        <family val="2"/>
        <scheme val="minor"/>
      </rPr>
      <t>(maïs, sorgho, tournesol…)</t>
    </r>
  </si>
  <si>
    <t>POSTES</t>
  </si>
  <si>
    <t>Stockage et/ou irrigation énergie</t>
  </si>
  <si>
    <t>Taux de variation de la marge :</t>
  </si>
  <si>
    <t>Taux de variation des charges :</t>
  </si>
  <si>
    <t>VALIDATION DES DONNEES</t>
  </si>
  <si>
    <t>charges prises en compte</t>
  </si>
  <si>
    <t>Version 220412</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</si>
</sst>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b/>
      <sz val="26"/>
      <color theme="1"/>
      <name val="Calibri"/>
      <family val="2"/>
      <scheme val="minor"/>
    </font>
    <font>
      <b/>
      <sz val="18"/>
      <color theme="1"/>
      <name val="Calibri"/>
      <family val="2"/>
      <scheme val="minor"/>
    </font>
    <font>
      <b/>
      <sz val="36"/>
      <color theme="1"/>
      <name val="Calibri"/>
      <family val="2"/>
      <scheme val="minor"/>
    </font>
    <font>
      <u/>
      <sz val="11"/>
      <color theme="10"/>
      <name val="Calibri"/>
      <family val="2"/>
      <scheme val="minor"/>
    </font>
    <font>
      <sz val="11"/>
      <color theme="0"/>
      <name val="Calibri"/>
      <family val="2"/>
      <scheme val="minor"/>
    </font>
    <font>
      <sz val="9"/>
      <color indexed="81"/>
      <name val="Tahoma"/>
      <family val="2"/>
    </font>
    <font>
      <b/>
      <sz val="26"/>
      <name val="Calibri"/>
      <family val="2"/>
      <scheme val="minor"/>
    </font>
    <font>
      <b/>
      <sz val="36"/>
      <name val="Calibri"/>
      <family val="2"/>
      <scheme val="minor"/>
    </font>
    <font>
      <b/>
      <sz val="22"/>
      <color theme="1"/>
      <name val="Calibri"/>
      <family val="2"/>
      <scheme val="minor"/>
    </font>
    <font>
      <sz val="11"/>
      <color rgb="FF000000"/>
      <name val="Calibri"/>
      <family val="2"/>
      <scheme val="minor"/>
    </font>
    <font>
      <b/>
      <i/>
      <sz val="24"/>
      <color theme="1"/>
      <name val="Calibri"/>
      <family val="2"/>
      <scheme val="minor"/>
    </font>
    <font>
      <b/>
      <sz val="23"/>
      <color theme="0"/>
      <name val="Calibri"/>
      <family val="2"/>
      <scheme val="minor"/>
    </font>
    <font>
      <sz val="9"/>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99CC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46">
    <border>
      <start/>
      <end/>
      <top/>
      <bottom/>
      <diagonal/>
    </border>
    <border>
      <start/>
      <end style="medium">
        <color indexed="64"/>
      </end>
      <top/>
      <bottom/>
      <diagonal/>
    </border>
    <border>
      <start/>
      <end/>
      <top/>
      <bottom style="medium">
        <color indexed="64"/>
      </bottom>
      <diagonal/>
    </border>
    <border>
      <start/>
      <end style="medium">
        <color indexed="64"/>
      </end>
      <top/>
      <bottom style="medium">
        <color indexed="64"/>
      </bottom>
      <diagonal/>
    </border>
    <border>
      <start/>
      <end/>
      <top style="medium">
        <color indexed="64"/>
      </top>
      <bottom/>
      <diagonal/>
    </border>
    <border>
      <start/>
      <end style="medium">
        <color indexed="64"/>
      </end>
      <top style="medium">
        <color indexed="64"/>
      </top>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top style="medium">
        <color indexed="64"/>
      </top>
      <bottom/>
      <diagonal/>
    </border>
    <border>
      <start style="medium">
        <color indexed="64"/>
      </start>
      <end/>
      <top/>
      <bottom style="medium">
        <color indexed="64"/>
      </bottom>
      <diagonal/>
    </border>
    <border>
      <start style="medium">
        <color indexed="64"/>
      </start>
      <end/>
      <top/>
      <bottom/>
      <diagonal/>
    </border>
    <border>
      <start style="medium">
        <color indexed="64"/>
      </start>
      <end/>
      <top style="medium">
        <color indexed="64"/>
      </top>
      <bottom style="medium">
        <color indexed="64"/>
      </bottom>
      <diagonal/>
    </border>
    <border>
      <start style="medium">
        <color indexed="64"/>
      </start>
      <end/>
      <top/>
      <bottom style="thin">
        <color indexed="64"/>
      </bottom>
      <diagonal/>
    </border>
    <border>
      <start/>
      <end/>
      <top/>
      <bottom style="thin">
        <color indexed="64"/>
      </bottom>
      <diagonal/>
    </border>
    <border>
      <start/>
      <end style="medium">
        <color indexed="64"/>
      </end>
      <top/>
      <bottom style="thin">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medium">
        <color indexed="64"/>
      </start>
      <end style="thin">
        <color indexed="64"/>
      </end>
      <top/>
      <bottom style="medium">
        <color indexed="64"/>
      </bottom>
      <diagonal/>
    </border>
    <border>
      <start style="medium">
        <color indexed="64"/>
      </start>
      <end style="thin">
        <color indexed="64"/>
      </end>
      <top/>
      <bottom/>
      <diagonal/>
    </border>
    <border>
      <start style="medium">
        <color indexed="64"/>
      </start>
      <end style="thin">
        <color indexed="64"/>
      </end>
      <top/>
      <bottom style="thin">
        <color indexed="64"/>
      </bottom>
      <diagonal/>
    </border>
    <border>
      <start style="medium">
        <color indexed="64"/>
      </start>
      <end style="thin">
        <color indexed="64"/>
      </end>
      <top style="medium">
        <color indexed="64"/>
      </top>
      <bottom/>
      <diagonal/>
    </border>
    <border>
      <start style="medium">
        <color indexed="64"/>
      </start>
      <end style="medium">
        <color indexed="64"/>
      </end>
      <top style="thin">
        <color indexed="64"/>
      </top>
      <bottom style="thin">
        <color indexed="64"/>
      </bottom>
      <diagonal/>
    </border>
    <border>
      <start style="medium">
        <color indexed="64"/>
      </start>
      <end/>
      <top style="medium">
        <color indexed="64"/>
      </top>
      <bottom style="thin">
        <color theme="0" tint="-0.14996795556505021"/>
      </bottom>
      <diagonal/>
    </border>
    <border>
      <start/>
      <end style="medium">
        <color indexed="64"/>
      </end>
      <top style="medium">
        <color indexed="64"/>
      </top>
      <bottom style="thin">
        <color theme="0" tint="-0.14996795556505021"/>
      </bottom>
      <diagonal/>
    </border>
    <border>
      <start style="medium">
        <color indexed="64"/>
      </start>
      <end/>
      <top style="thin">
        <color theme="0" tint="-0.14996795556505021"/>
      </top>
      <bottom style="thin">
        <color theme="0" tint="-0.14996795556505021"/>
      </bottom>
      <diagonal/>
    </border>
    <border>
      <start/>
      <end style="medium">
        <color indexed="64"/>
      </end>
      <top style="thin">
        <color theme="0" tint="-0.14996795556505021"/>
      </top>
      <bottom style="thin">
        <color theme="0" tint="-0.14996795556505021"/>
      </bottom>
      <diagonal/>
    </border>
    <border>
      <start style="thin">
        <color theme="0" tint="-0.14996795556505021"/>
      </start>
      <end style="medium">
        <color indexed="64"/>
      </end>
      <top style="thin">
        <color theme="0" tint="-0.14996795556505021"/>
      </top>
      <bottom style="thin">
        <color theme="0" tint="-0.14996795556505021"/>
      </bottom>
      <diagonal/>
    </border>
    <border>
      <start style="thin">
        <color theme="0" tint="-0.14996795556505021"/>
      </start>
      <end style="medium">
        <color indexed="64"/>
      </end>
      <top/>
      <bottom style="medium">
        <color indexed="64"/>
      </bottom>
      <diagonal/>
    </border>
    <border>
      <start style="thin">
        <color theme="0" tint="-0.14996795556505021"/>
      </start>
      <end style="thin">
        <color indexed="64"/>
      </end>
      <top style="medium">
        <color indexed="64"/>
      </top>
      <bottom style="thin">
        <color theme="0" tint="-0.14996795556505021"/>
      </bottom>
      <diagonal/>
    </border>
    <border>
      <start style="thin">
        <color theme="0" tint="-0.14996795556505021"/>
      </start>
      <end style="thin">
        <color indexed="64"/>
      </end>
      <top style="thin">
        <color theme="0" tint="-0.14996795556505021"/>
      </top>
      <bottom style="thin">
        <color theme="0" tint="-0.14996795556505021"/>
      </bottom>
      <diagonal/>
    </border>
    <border>
      <start style="thin">
        <color theme="0" tint="-0.14996795556505021"/>
      </start>
      <end style="thin">
        <color indexed="64"/>
      </end>
      <top/>
      <bottom style="medium">
        <color indexed="64"/>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top/>
      <bottom/>
      <diagonal/>
    </border>
    <border>
      <start style="thin">
        <color indexed="64"/>
      </start>
      <end/>
      <top/>
      <bottom style="thin">
        <color indexed="64"/>
      </bottom>
      <diagonal/>
    </border>
    <border>
      <start style="thin">
        <color theme="0" tint="-0.24994659260841701"/>
      </start>
      <end style="thin">
        <color theme="0" tint="-0.24994659260841701"/>
      </end>
      <top style="thin">
        <color theme="0" tint="-0.24994659260841701"/>
      </top>
      <bottom style="thin">
        <color theme="0" tint="-0.24994659260841701"/>
      </bottom>
      <diagonal/>
    </border>
    <border>
      <start style="medium">
        <color indexed="64"/>
      </start>
      <end/>
      <top style="thin">
        <color theme="0" tint="-0.24994659260841701"/>
      </top>
      <bottom style="thin">
        <color theme="0" tint="-0.24994659260841701"/>
      </bottom>
      <diagonal/>
    </border>
    <border>
      <start/>
      <end style="medium">
        <color indexed="64"/>
      </end>
      <top style="thin">
        <color theme="0" tint="-0.24994659260841701"/>
      </top>
      <bottom style="thin">
        <color theme="0" tint="-0.24994659260841701"/>
      </bottom>
      <diagonal/>
    </border>
    <border>
      <start style="thin">
        <color theme="0" tint="-0.24994659260841701"/>
      </start>
      <end style="thin">
        <color theme="0" tint="-0.24994659260841701"/>
      </end>
      <top/>
      <bottom style="medium">
        <color indexed="64"/>
      </bottom>
      <diagonal/>
    </border>
    <border>
      <start style="medium">
        <color indexed="64"/>
      </start>
      <end/>
      <top/>
      <bottom style="thin">
        <color theme="0" tint="-0.14996795556505021"/>
      </bottom>
      <diagonal/>
    </border>
    <border>
      <start style="thin">
        <color theme="0" tint="-0.14996795556505021"/>
      </start>
      <end style="thin">
        <color indexed="64"/>
      </end>
      <top/>
      <bottom style="thin">
        <color theme="0" tint="-0.14996795556505021"/>
      </bottom>
      <diagonal/>
    </border>
    <border>
      <start/>
      <end style="medium">
        <color indexed="64"/>
      </end>
      <top/>
      <bottom style="thin">
        <color theme="0" tint="-0.14996795556505021"/>
      </bottom>
      <diagonal/>
    </border>
    <border>
      <start style="thin">
        <color indexed="64"/>
      </start>
      <end style="medium">
        <color indexed="64"/>
      </end>
      <top style="medium">
        <color indexed="64"/>
      </top>
      <bottom/>
      <diagonal/>
    </border>
    <border>
      <start style="thin">
        <color indexed="64"/>
      </start>
      <end style="medium">
        <color indexed="64"/>
      </end>
      <top/>
      <bottom/>
      <diagonal/>
    </border>
    <border>
      <start style="thin">
        <color indexed="64"/>
      </start>
      <end style="medium">
        <color indexed="64"/>
      </end>
      <top/>
      <bottom style="medium">
        <color indexed="64"/>
      </bottom>
      <diagonal/>
    </border>
    <border>
      <start style="medium">
        <color indexed="64"/>
      </start>
      <end style="thin">
        <color theme="0" tint="-0.24994659260841701"/>
      </end>
      <top style="medium">
        <color indexed="64"/>
      </top>
      <bottom/>
      <diagonal/>
    </border>
    <border>
      <start style="thin">
        <color theme="0" tint="-0.24994659260841701"/>
      </start>
      <end style="thin">
        <color indexed="64"/>
      </end>
      <top style="medium">
        <color indexed="64"/>
      </top>
      <bottom/>
      <diagonal/>
    </border>
    <border>
      <start style="medium">
        <color indexed="64"/>
      </start>
      <end style="thin">
        <color theme="0" tint="-0.24994659260841701"/>
      </end>
      <top/>
      <bottom/>
      <diagonal/>
    </border>
    <border>
      <start style="thin">
        <color theme="0" tint="-0.24994659260841701"/>
      </start>
      <end style="thin">
        <color indexed="64"/>
      </end>
      <top/>
      <bottom/>
      <diagonal/>
    </border>
    <border>
      <start style="medium">
        <color indexed="64"/>
      </start>
      <end style="thin">
        <color theme="0" tint="-0.24994659260841701"/>
      </end>
      <top/>
      <bottom style="medium">
        <color indexed="64"/>
      </bottom>
      <diagonal/>
    </border>
    <border>
      <start style="thin">
        <color theme="0" tint="-0.24994659260841701"/>
      </start>
      <end style="thin">
        <color indexed="64"/>
      </end>
      <top/>
      <bottom style="medium">
        <color indexed="64"/>
      </bottom>
      <diagonal/>
    </border>
    <border>
      <start style="thin">
        <color theme="0" tint="-0.24994659260841701"/>
      </start>
      <end style="thin">
        <color theme="0" tint="-0.24994659260841701"/>
      </end>
      <top style="medium">
        <color indexed="64"/>
      </top>
      <bottom/>
      <diagonal/>
    </border>
    <border>
      <start style="thin">
        <color theme="0" tint="-0.24994659260841701"/>
      </start>
      <end style="medium">
        <color indexed="64"/>
      </end>
      <top style="medium">
        <color indexed="64"/>
      </top>
      <bottom/>
      <diagonal/>
    </border>
    <border>
      <start style="thin">
        <color theme="0" tint="-0.24994659260841701"/>
      </start>
      <end style="thin">
        <color theme="0" tint="-0.24994659260841701"/>
      </end>
      <top/>
      <bottom/>
      <diagonal/>
    </border>
    <border>
      <start style="thin">
        <color theme="0" tint="-0.24994659260841701"/>
      </start>
      <end style="medium">
        <color indexed="64"/>
      </end>
      <top/>
      <bottom/>
      <diagonal/>
    </border>
    <border>
      <start style="thin">
        <color theme="0" tint="-0.24994659260841701"/>
      </start>
      <end style="medium">
        <color indexed="64"/>
      </end>
      <top/>
      <bottom style="medium">
        <color indexed="64"/>
      </bottom>
      <diagonal/>
    </border>
    <border>
      <start style="thin">
        <color indexed="64"/>
      </start>
      <end/>
      <top/>
      <bottom style="medium">
        <color indexed="64"/>
      </bottom>
      <diagonal/>
    </border>
    <border>
      <start/>
      <end style="thin">
        <color theme="0" tint="-0.14996795556505021"/>
      </end>
      <top/>
      <bottom style="medium">
        <color indexed="64"/>
      </bottom>
      <diagonal/>
    </border>
    <border>
      <start style="thin">
        <color theme="0" tint="-0.14996795556505021"/>
      </start>
      <end style="medium">
        <color indexed="64"/>
      </end>
      <top/>
      <bottom style="thin">
        <color theme="0" tint="-0.14996795556505021"/>
      </bottom>
      <diagonal/>
    </border>
    <border>
      <start style="medium">
        <color indexed="64"/>
      </start>
      <end/>
      <top/>
      <bottom style="hair">
        <color indexed="64"/>
      </bottom>
      <diagonal/>
    </border>
    <border>
      <start style="thin">
        <color theme="0" tint="-0.14996795556505021"/>
      </start>
      <end style="medium">
        <color indexed="64"/>
      </end>
      <top style="hair">
        <color indexed="64"/>
      </top>
      <bottom style="thin">
        <color theme="0" tint="-0.14996795556505021"/>
      </bottom>
      <diagonal/>
    </border>
    <border>
      <start style="medium">
        <color indexed="64"/>
      </start>
      <end/>
      <top style="hair">
        <color indexed="64"/>
      </top>
      <bottom style="thin">
        <color theme="0" tint="-0.14996795556505021"/>
      </bottom>
      <diagonal/>
    </border>
    <border>
      <start style="thin">
        <color theme="0" tint="-0.14996795556505021"/>
      </start>
      <end style="thin">
        <color indexed="64"/>
      </end>
      <top style="hair">
        <color indexed="64"/>
      </top>
      <bottom style="thin">
        <color theme="0" tint="-0.14996795556505021"/>
      </bottom>
      <diagonal/>
    </border>
    <border>
      <start/>
      <end style="medium">
        <color indexed="64"/>
      </end>
      <top style="hair">
        <color indexed="64"/>
      </top>
      <bottom style="thin">
        <color theme="0" tint="-0.14996795556505021"/>
      </bottom>
      <diagonal/>
    </border>
    <border>
      <start style="medium">
        <color indexed="64"/>
      </start>
      <end/>
      <top style="thin">
        <color theme="0" tint="-0.14996795556505021"/>
      </top>
      <bottom style="hair">
        <color indexed="64"/>
      </bottom>
      <diagonal/>
    </border>
    <border>
      <start style="thin">
        <color theme="0" tint="-0.14996795556505021"/>
      </start>
      <end style="thin">
        <color indexed="64"/>
      </end>
      <top style="thin">
        <color theme="0" tint="-0.14996795556505021"/>
      </top>
      <bottom style="hair">
        <color indexed="64"/>
      </bottom>
      <diagonal/>
    </border>
    <border>
      <start/>
      <end style="medium">
        <color indexed="64"/>
      </end>
      <top style="thin">
        <color theme="0" tint="-0.14996795556505021"/>
      </top>
      <bottom style="hair">
        <color indexed="64"/>
      </bottom>
      <diagonal/>
    </border>
    <border>
      <start style="medium">
        <color indexed="64"/>
      </start>
      <end/>
      <top style="hair">
        <color indexed="64"/>
      </top>
      <bottom style="hair">
        <color indexed="64"/>
      </bottom>
      <diagonal/>
    </border>
    <border>
      <start style="thin">
        <color theme="0" tint="-0.14996795556505021"/>
      </start>
      <end style="thin">
        <color indexed="64"/>
      </end>
      <top style="hair">
        <color indexed="64"/>
      </top>
      <bottom style="hair">
        <color indexed="64"/>
      </bottom>
      <diagonal/>
    </border>
    <border>
      <start/>
      <end style="medium">
        <color indexed="64"/>
      </end>
      <top style="hair">
        <color indexed="64"/>
      </top>
      <bottom style="hair">
        <color indexed="64"/>
      </bottom>
      <diagonal/>
    </border>
    <border>
      <start style="medium">
        <color indexed="64"/>
      </start>
      <end/>
      <top style="medium">
        <color indexed="64"/>
      </top>
      <bottom style="thin">
        <color indexed="64"/>
      </bottom>
      <diagonal/>
    </border>
    <border>
      <start/>
      <end style="medium">
        <color indexed="64"/>
      </end>
      <top style="medium">
        <color indexed="64"/>
      </top>
      <bottom style="thin">
        <color indexed="64"/>
      </bottom>
      <diagonal/>
    </border>
    <border>
      <start/>
      <end style="thin">
        <color theme="0" tint="-0.14996795556505021"/>
      </end>
      <top style="medium">
        <color indexed="64"/>
      </top>
      <bottom style="thin">
        <color indexed="64"/>
      </bottom>
      <diagonal/>
    </border>
    <border>
      <start style="thin">
        <color theme="0" tint="-0.14996795556505021"/>
      </start>
      <end style="medium">
        <color indexed="64"/>
      </end>
      <top style="medium">
        <color indexed="64"/>
      </top>
      <bottom style="thin">
        <color indexed="64"/>
      </bottom>
      <diagonal/>
    </border>
    <border>
      <start style="thin">
        <color theme="0" tint="-0.14996795556505021"/>
      </start>
      <end style="thin">
        <color indexed="64"/>
      </end>
      <top style="medium">
        <color indexed="64"/>
      </top>
      <bottom style="thin">
        <color indexed="64"/>
      </bottom>
      <diagonal/>
    </border>
    <border>
      <start style="thin">
        <color theme="0" tint="-0.14996795556505021"/>
      </start>
      <end style="medium">
        <color indexed="64"/>
      </end>
      <top style="thin">
        <color indexed="64"/>
      </top>
      <bottom style="hair">
        <color indexed="64"/>
      </bottom>
      <diagonal/>
    </border>
    <border>
      <start style="medium">
        <color indexed="64"/>
      </start>
      <end/>
      <top style="thin">
        <color indexed="64"/>
      </top>
      <bottom style="hair">
        <color indexed="64"/>
      </bottom>
      <diagonal/>
    </border>
    <border>
      <start style="thin">
        <color theme="0" tint="-0.14996795556505021"/>
      </start>
      <end style="thin">
        <color indexed="64"/>
      </end>
      <top style="thin">
        <color indexed="64"/>
      </top>
      <bottom style="hair">
        <color indexed="64"/>
      </bottom>
      <diagonal/>
    </border>
    <border>
      <start/>
      <end style="medium">
        <color indexed="64"/>
      </end>
      <top style="thin">
        <color indexed="64"/>
      </top>
      <bottom style="hair">
        <color indexed="64"/>
      </bottom>
      <diagonal/>
    </border>
    <border>
      <start style="medium">
        <color indexed="64"/>
      </start>
      <end/>
      <top/>
      <bottom style="thin">
        <color theme="0" tint="-0.24994659260841701"/>
      </bottom>
      <diagonal/>
    </border>
    <border>
      <start style="thin">
        <color theme="0" tint="-0.24994659260841701"/>
      </start>
      <end style="thin">
        <color theme="0" tint="-0.24994659260841701"/>
      </end>
      <top/>
      <bottom style="thin">
        <color theme="0" tint="-0.24994659260841701"/>
      </bottom>
      <diagonal/>
    </border>
    <border>
      <start/>
      <end style="medium">
        <color indexed="64"/>
      </end>
      <top/>
      <bottom style="thin">
        <color theme="0" tint="-0.24994659260841701"/>
      </bottom>
      <diagonal/>
    </border>
    <border>
      <start style="medium">
        <color auto="1"/>
      </start>
      <end style="thin">
        <color auto="1"/>
      </end>
      <top style="medium">
        <color auto="1"/>
      </top>
      <bottom style="thin">
        <color auto="1"/>
      </bottom>
      <diagonal/>
    </border>
    <border>
      <start style="thin">
        <color indexed="64"/>
      </start>
      <end style="thin">
        <color indexed="64"/>
      </end>
      <top/>
      <bottom style="medium">
        <color indexed="64"/>
      </bottom>
      <diagonal/>
    </border>
    <border>
      <start style="thin">
        <color theme="0" tint="-0.24994659260841701"/>
      </start>
      <end style="thin">
        <color theme="0" tint="-0.24994659260841701"/>
      </end>
      <top style="thin">
        <color indexed="64"/>
      </top>
      <bottom style="hair">
        <color indexed="64"/>
      </bottom>
      <diagonal/>
    </border>
    <border>
      <start style="thin">
        <color theme="0" tint="-0.24994659260841701"/>
      </start>
      <end style="thin">
        <color theme="0" tint="-0.24994659260841701"/>
      </end>
      <top style="thin">
        <color theme="0" tint="-0.24994659260841701"/>
      </top>
      <bottom style="hair">
        <color indexed="64"/>
      </bottom>
      <diagonal/>
    </border>
    <border>
      <start/>
      <end style="medium">
        <color indexed="64"/>
      </end>
      <top style="thin">
        <color theme="0" tint="-0.24994659260841701"/>
      </top>
      <bottom style="hair">
        <color indexed="64"/>
      </bottom>
      <diagonal/>
    </border>
    <border>
      <start style="thin">
        <color theme="0" tint="-0.24994659260841701"/>
      </start>
      <end style="thin">
        <color theme="0" tint="-0.14996795556505021"/>
      </end>
      <top style="thin">
        <color indexed="64"/>
      </top>
      <bottom style="hair">
        <color indexed="64"/>
      </bottom>
      <diagonal/>
    </border>
    <border>
      <start style="thin">
        <color theme="0" tint="-0.24994659260841701"/>
      </start>
      <end style="thin">
        <color theme="0" tint="-0.14996795556505021"/>
      </end>
      <top style="hair">
        <color indexed="64"/>
      </top>
      <bottom style="thin">
        <color theme="0" tint="-0.14996795556505021"/>
      </bottom>
      <diagonal/>
    </border>
    <border>
      <start style="thin">
        <color theme="0" tint="-0.24994659260841701"/>
      </start>
      <end style="thin">
        <color theme="0" tint="-0.14996795556505021"/>
      </end>
      <top style="thin">
        <color theme="0" tint="-0.14996795556505021"/>
      </top>
      <bottom style="thin">
        <color theme="0" tint="-0.14996795556505021"/>
      </bottom>
      <diagonal/>
    </border>
    <border>
      <start/>
      <end style="thin">
        <color theme="0" tint="-0.24994659260841701"/>
      </end>
      <top style="thin">
        <color indexed="64"/>
      </top>
      <bottom style="hair">
        <color indexed="64"/>
      </bottom>
      <diagonal/>
    </border>
    <border>
      <start style="medium">
        <color indexed="64"/>
      </start>
      <end/>
      <top style="hair">
        <color indexed="64"/>
      </top>
      <bottom style="medium">
        <color indexed="64"/>
      </bottom>
      <diagonal/>
    </border>
    <border>
      <start style="thin">
        <color theme="0" tint="-0.24994659260841701"/>
      </start>
      <end style="thin">
        <color theme="0" tint="-0.24994659260841701"/>
      </end>
      <top style="medium">
        <color indexed="64"/>
      </top>
      <bottom style="thin">
        <color indexed="64"/>
      </bottom>
      <diagonal/>
    </border>
    <border>
      <start style="medium">
        <color indexed="64"/>
      </start>
      <end/>
      <top style="hair">
        <color indexed="64"/>
      </top>
      <bottom/>
      <diagonal/>
    </border>
    <border>
      <start/>
      <end style="medium">
        <color indexed="64"/>
      </end>
      <top style="hair">
        <color indexed="64"/>
      </top>
      <bottom/>
      <diagonal/>
    </border>
    <border>
      <start style="thin">
        <color theme="0" tint="-0.24994659260841701"/>
      </start>
      <end style="thin">
        <color theme="0" tint="-0.14996795556505021"/>
      </end>
      <top/>
      <bottom style="medium">
        <color indexed="64"/>
      </bottom>
      <diagonal/>
    </border>
    <border>
      <start/>
      <end/>
      <top style="hair">
        <color indexed="64"/>
      </top>
      <bottom style="hair">
        <color indexed="64"/>
      </bottom>
      <diagonal/>
    </border>
    <border>
      <start style="thin">
        <color theme="0" tint="-0.24994659260841701"/>
      </start>
      <end/>
      <top style="hair">
        <color indexed="64"/>
      </top>
      <bottom style="hair">
        <color indexed="64"/>
      </bottom>
      <diagonal/>
    </border>
    <border>
      <start style="thin">
        <color theme="0" tint="-0.24994659260841701"/>
      </start>
      <end style="medium">
        <color indexed="64"/>
      </end>
      <top style="hair">
        <color indexed="64"/>
      </top>
      <bottom style="hair">
        <color indexed="64"/>
      </bottom>
      <diagonal/>
    </border>
    <border>
      <start/>
      <end style="thin">
        <color theme="0" tint="-0.24994659260841701"/>
      </end>
      <top style="hair">
        <color indexed="64"/>
      </top>
      <bottom style="medium">
        <color indexed="64"/>
      </bottom>
      <diagonal/>
    </border>
    <border>
      <start style="thin">
        <color theme="0" tint="-0.24994659260841701"/>
      </start>
      <end style="thin">
        <color theme="0" tint="-0.24994659260841701"/>
      </end>
      <top style="hair">
        <color indexed="64"/>
      </top>
      <bottom style="hair">
        <color indexed="64"/>
      </bottom>
      <diagonal/>
    </border>
    <border>
      <start style="medium">
        <color indexed="64"/>
      </start>
      <end/>
      <top style="thin">
        <color theme="0" tint="-0.24994659260841701"/>
      </top>
      <bottom style="hair">
        <color indexed="64"/>
      </bottom>
      <diagonal/>
    </border>
    <border>
      <start/>
      <end style="thin">
        <color theme="0" tint="-0.24994659260841701"/>
      </end>
      <top style="medium">
        <color indexed="64"/>
      </top>
      <bottom style="thin">
        <color auto="1"/>
      </bottom>
      <diagonal/>
    </border>
    <border>
      <start style="thin">
        <color theme="0" tint="-0.24994659260841701"/>
      </start>
      <end style="thin">
        <color theme="0" tint="-0.24994659260841701"/>
      </end>
      <top style="hair">
        <color indexed="64"/>
      </top>
      <bottom style="thin">
        <color theme="0" tint="-0.14996795556505021"/>
      </bottom>
      <diagonal/>
    </border>
    <border>
      <start style="thin">
        <color theme="0" tint="-0.24994659260841701"/>
      </start>
      <end style="thin">
        <color theme="0" tint="-0.24994659260841701"/>
      </end>
      <top style="thin">
        <color theme="0" tint="-0.14996795556505021"/>
      </top>
      <bottom style="thin">
        <color theme="0" tint="-0.14996795556505021"/>
      </bottom>
      <diagonal/>
    </border>
    <border>
      <start/>
      <end style="thin">
        <color theme="0" tint="-0.14996795556505021"/>
      </end>
      <top style="medium">
        <color indexed="64"/>
      </top>
      <bottom style="thin">
        <color theme="0" tint="-0.14996795556505021"/>
      </bottom>
      <diagonal/>
    </border>
    <border>
      <start style="thin">
        <color theme="0" tint="-0.24994659260841701"/>
      </start>
      <end style="thin">
        <color theme="0" tint="-0.24994659260841701"/>
      </end>
      <top style="medium">
        <color indexed="64"/>
      </top>
      <bottom style="thin">
        <color theme="0" tint="-0.14996795556505021"/>
      </bottom>
      <diagonal/>
    </border>
    <border>
      <start style="thin">
        <color indexed="64"/>
      </start>
      <end style="medium">
        <color indexed="64"/>
      </end>
      <top style="medium">
        <color indexed="64"/>
      </top>
      <bottom style="thin">
        <color indexed="64"/>
      </bottom>
      <diagonal/>
    </border>
    <border>
      <start/>
      <end style="hair">
        <color theme="0" tint="-0.24994659260841701"/>
      </end>
      <top style="medium">
        <color indexed="64"/>
      </top>
      <bottom/>
      <diagonal/>
    </border>
    <border>
      <start/>
      <end style="hair">
        <color theme="0" tint="-0.24994659260841701"/>
      </end>
      <top/>
      <bottom/>
      <diagonal/>
    </border>
    <border>
      <start/>
      <end style="hair">
        <color theme="0" tint="-0.24994659260841701"/>
      </end>
      <top/>
      <bottom style="medium">
        <color indexed="64"/>
      </bottom>
      <diagonal/>
    </border>
    <border>
      <start style="thin">
        <color indexed="64"/>
      </start>
      <end style="thin">
        <color indexed="64"/>
      </end>
      <top style="medium">
        <color indexed="64"/>
      </top>
      <bottom/>
      <diagonal/>
    </border>
    <border>
      <start style="thin">
        <color theme="0" tint="-0.24994659260841701"/>
      </start>
      <end style="thin">
        <color theme="0" tint="-0.24994659260841701"/>
      </end>
      <top style="thin">
        <color theme="0" tint="-0.14996795556505021"/>
      </top>
      <bottom/>
      <diagonal/>
    </border>
    <border>
      <start style="thin">
        <color theme="0" tint="-0.24994659260841701"/>
      </start>
      <end style="thin">
        <color theme="0" tint="-0.14996795556505021"/>
      </end>
      <top style="thin">
        <color theme="0" tint="-0.14996795556505021"/>
      </top>
      <bottom/>
      <diagonal/>
    </border>
    <border>
      <start style="thin">
        <color theme="0" tint="-0.14996795556505021"/>
      </start>
      <end style="medium">
        <color indexed="64"/>
      </end>
      <top style="thin">
        <color theme="0" tint="-0.14996795556505021"/>
      </top>
      <bottom/>
      <diagonal/>
    </border>
    <border>
      <start style="medium">
        <color indexed="64"/>
      </start>
      <end/>
      <top style="thin">
        <color theme="0" tint="-0.14996795556505021"/>
      </top>
      <bottom/>
      <diagonal/>
    </border>
    <border>
      <start style="thin">
        <color theme="0" tint="-0.14996795556505021"/>
      </start>
      <end style="thin">
        <color indexed="64"/>
      </end>
      <top style="thin">
        <color theme="0" tint="-0.14996795556505021"/>
      </top>
      <bottom/>
      <diagonal/>
    </border>
    <border>
      <start/>
      <end style="medium">
        <color indexed="64"/>
      </end>
      <top style="thin">
        <color theme="0" tint="-0.14996795556505021"/>
      </top>
      <bottom/>
      <diagonal/>
    </border>
    <border>
      <start style="medium">
        <color indexed="64"/>
      </start>
      <end/>
      <top style="hair">
        <color theme="1"/>
      </top>
      <bottom/>
      <diagonal/>
    </border>
    <border>
      <start/>
      <end/>
      <top style="hair">
        <color theme="1"/>
      </top>
      <bottom/>
      <diagonal/>
    </border>
    <border>
      <start style="thin">
        <color theme="0" tint="-0.24994659260841701"/>
      </start>
      <end style="thin">
        <color theme="0" tint="-0.14996795556505021"/>
      </end>
      <top style="hair">
        <color theme="1"/>
      </top>
      <bottom/>
      <diagonal/>
    </border>
    <border>
      <start style="thin">
        <color theme="0" tint="-0.14996795556505021"/>
      </start>
      <end style="medium">
        <color indexed="64"/>
      </end>
      <top style="hair">
        <color theme="1"/>
      </top>
      <bottom/>
      <diagonal/>
    </border>
    <border>
      <start style="thin">
        <color theme="0" tint="-0.14996795556505021"/>
      </start>
      <end style="thin">
        <color indexed="64"/>
      </end>
      <top style="hair">
        <color theme="1"/>
      </top>
      <bottom/>
      <diagonal/>
    </border>
    <border>
      <start/>
      <end style="medium">
        <color indexed="64"/>
      </end>
      <top style="hair">
        <color theme="1"/>
      </top>
      <bottom/>
      <diagonal/>
    </border>
    <border>
      <start style="thin">
        <color theme="0" tint="-0.24994659260841701"/>
      </start>
      <end style="thin">
        <color theme="0" tint="-0.14996795556505021"/>
      </end>
      <top/>
      <bottom style="thin">
        <color theme="0" tint="-0.14996795556505021"/>
      </bottom>
      <diagonal/>
    </border>
    <border>
      <start style="thin">
        <color theme="0" tint="-0.24994659260841701"/>
      </start>
      <end style="thin">
        <color theme="0" tint="-0.24994659260841701"/>
      </end>
      <top style="hair">
        <color indexed="64"/>
      </top>
      <bottom/>
      <diagonal/>
    </border>
    <border>
      <start style="thin">
        <color theme="0" tint="-0.24994659260841701"/>
      </start>
      <end style="thin">
        <color theme="0" tint="-0.24994659260841701"/>
      </end>
      <top/>
      <bottom style="hair">
        <color indexed="64"/>
      </bottom>
      <diagonal/>
    </border>
    <border>
      <start/>
      <end style="medium">
        <color indexed="64"/>
      </end>
      <top/>
      <bottom style="hair">
        <color indexed="64"/>
      </bottom>
      <diagonal/>
    </border>
    <border>
      <start style="thin">
        <color indexed="64"/>
      </start>
      <end/>
      <top style="thin">
        <color indexed="64"/>
      </top>
      <bottom style="medium">
        <color indexed="64"/>
      </bottom>
      <diagonal/>
    </border>
    <border>
      <start style="thin">
        <color indexed="64"/>
      </start>
      <end/>
      <top style="thin">
        <color indexed="64"/>
      </top>
      <bottom style="thin">
        <color indexed="64"/>
      </bottom>
      <diagonal/>
    </border>
    <border>
      <start style="thin">
        <color theme="0" tint="-0.24994659260841701"/>
      </start>
      <end style="thin">
        <color theme="0" tint="-0.14996795556505021"/>
      </end>
      <top/>
      <bottom/>
      <diagonal/>
    </border>
    <border>
      <start style="medium">
        <color indexed="64"/>
      </start>
      <end/>
      <top/>
      <bottom style="hair">
        <color theme="1"/>
      </bottom>
      <diagonal/>
    </border>
    <border>
      <start/>
      <end style="thin">
        <color theme="0" tint="-0.24994659260841701"/>
      </end>
      <top/>
      <bottom style="hair">
        <color theme="1"/>
      </bottom>
      <diagonal/>
    </border>
    <border>
      <start style="thin">
        <color theme="0" tint="-0.24994659260841701"/>
      </start>
      <end style="thin">
        <color theme="0" tint="-0.24994659260841701"/>
      </end>
      <top style="thin">
        <color theme="0" tint="-0.14996795556505021"/>
      </top>
      <bottom style="hair">
        <color indexed="64"/>
      </bottom>
      <diagonal/>
    </border>
    <border>
      <start style="thin">
        <color theme="0" tint="-0.24994659260841701"/>
      </start>
      <end style="thin">
        <color theme="0" tint="-0.14996795556505021"/>
      </end>
      <top style="thin">
        <color theme="0" tint="-0.14996795556505021"/>
      </top>
      <bottom style="hair">
        <color indexed="64"/>
      </bottom>
      <diagonal/>
    </border>
    <border>
      <start style="thin">
        <color theme="0" tint="-0.14996795556505021"/>
      </start>
      <end style="medium">
        <color indexed="64"/>
      </end>
      <top style="thin">
        <color theme="0" tint="-0.14996795556505021"/>
      </top>
      <bottom style="hair">
        <color indexed="64"/>
      </bottom>
      <diagonal/>
    </border>
    <border>
      <start style="thin">
        <color indexed="64"/>
      </start>
      <end style="thin">
        <color indexed="64"/>
      </end>
      <top style="thin">
        <color indexed="64"/>
      </top>
      <bottom/>
      <diagonal/>
    </border>
  </borders>
  <cellStyleXfs count="3">
    <xf numFmtId="0" fontId="0" fillId="0" borderId="0"/>
    <xf numFmtId="9" fontId="3" fillId="0" borderId="0" applyFont="0" applyFill="0" applyBorder="0" applyAlignment="0" applyProtection="0"/>
    <xf numFmtId="0" fontId="12" fillId="0" borderId="0" applyNumberFormat="0" applyFill="0" applyBorder="0" applyAlignment="0" applyProtection="0"/>
  </cellStyleXfs>
  <cellXfs count="373">
    <xf numFmtId="0" fontId="0" fillId="0" borderId="0" xfId="0"/>
    <xf numFmtId="0" fontId="0" fillId="5" borderId="85"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0" fillId="5" borderId="49" xfId="0" applyFill="1" applyBorder="1" applyAlignment="1" applyProtection="1">
      <alignment horizontal="center" vertical="center"/>
      <protection locked="0"/>
    </xf>
    <xf numFmtId="0" fontId="0" fillId="5" borderId="87"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87"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77"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29" xfId="0" applyFill="1" applyBorder="1" applyAlignment="1" applyProtection="1">
      <alignment horizontal="center" vertical="center" wrapText="1"/>
      <protection locked="0"/>
    </xf>
    <xf numFmtId="0" fontId="0" fillId="8" borderId="0" xfId="0" applyFill="1" applyAlignment="1" applyProtection="1">
      <alignment horizontal="center"/>
    </xf>
    <xf numFmtId="0" fontId="0" fillId="9" borderId="96" xfId="0" applyFill="1" applyBorder="1" applyAlignment="1" applyProtection="1">
      <alignment horizontal="center" vertical="center" wrapText="1"/>
      <protection locked="0"/>
    </xf>
    <xf numFmtId="0" fontId="0" fillId="9" borderId="84" xfId="0" applyFill="1" applyBorder="1" applyAlignment="1" applyProtection="1">
      <alignment horizontal="center" vertical="center" wrapText="1"/>
      <protection locked="0"/>
    </xf>
    <xf numFmtId="0" fontId="0" fillId="9" borderId="97" xfId="0" applyFill="1" applyBorder="1" applyAlignment="1" applyProtection="1">
      <alignment horizontal="center" vertical="center"/>
      <protection locked="0"/>
    </xf>
    <xf numFmtId="0" fontId="0" fillId="9" borderId="69" xfId="0" applyFill="1" applyBorder="1" applyAlignment="1" applyProtection="1">
      <alignment horizontal="center" vertical="center"/>
      <protection locked="0"/>
    </xf>
    <xf numFmtId="0" fontId="0" fillId="9" borderId="98" xfId="0" applyFill="1" applyBorder="1" applyAlignment="1" applyProtection="1">
      <alignment horizontal="center" vertical="center"/>
      <protection locked="0"/>
    </xf>
    <xf numFmtId="0" fontId="0" fillId="9" borderId="27" xfId="0" applyFill="1" applyBorder="1" applyAlignment="1" applyProtection="1">
      <alignment horizontal="center" vertical="center"/>
      <protection locked="0"/>
    </xf>
    <xf numFmtId="0" fontId="0" fillId="9" borderId="106" xfId="0" applyFill="1" applyBorder="1" applyAlignment="1" applyProtection="1">
      <alignment horizontal="center" vertical="center"/>
      <protection locked="0"/>
    </xf>
    <xf numFmtId="0" fontId="0" fillId="9" borderId="104" xfId="0" applyFill="1" applyBorder="1" applyAlignment="1" applyProtection="1">
      <alignment horizontal="center" vertical="center"/>
      <protection locked="0"/>
    </xf>
    <xf numFmtId="0" fontId="0" fillId="9" borderId="28" xfId="0" applyFill="1" applyBorder="1" applyAlignment="1" applyProtection="1">
      <alignment horizontal="center" vertical="center"/>
      <protection locked="0"/>
    </xf>
    <xf numFmtId="0" fontId="0" fillId="9" borderId="114" xfId="0" applyFill="1" applyBorder="1" applyAlignment="1" applyProtection="1">
      <alignment horizontal="center" vertical="center" wrapText="1"/>
      <protection locked="0"/>
    </xf>
    <xf numFmtId="0" fontId="0" fillId="9" borderId="66" xfId="0" applyFill="1" applyBorder="1" applyAlignment="1" applyProtection="1">
      <alignment horizontal="center" vertical="center"/>
      <protection locked="0"/>
    </xf>
    <xf numFmtId="0" fontId="0" fillId="9" borderId="122" xfId="0" applyFill="1" applyBorder="1" applyAlignment="1" applyProtection="1">
      <alignment horizontal="center" vertical="center"/>
      <protection locked="0"/>
    </xf>
    <xf numFmtId="0" fontId="0" fillId="9" borderId="123" xfId="0" applyFill="1" applyBorder="1" applyAlignment="1" applyProtection="1">
      <alignment horizontal="center" vertical="center"/>
      <protection locked="0"/>
    </xf>
    <xf numFmtId="0" fontId="0" fillId="5" borderId="124" xfId="0" applyFill="1" applyBorder="1" applyAlignment="1" applyProtection="1">
      <alignment horizontal="center" vertical="center"/>
      <protection locked="0"/>
    </xf>
    <xf numFmtId="0" fontId="0" fillId="5" borderId="125" xfId="0" applyFill="1" applyBorder="1" applyAlignment="1" applyProtection="1">
      <alignment horizontal="center" vertical="center"/>
      <protection locked="0"/>
    </xf>
    <xf numFmtId="0" fontId="0" fillId="5" borderId="126" xfId="0" applyFill="1" applyBorder="1" applyAlignment="1" applyProtection="1">
      <alignment horizontal="center" vertical="center"/>
      <protection locked="0"/>
    </xf>
    <xf numFmtId="0" fontId="0" fillId="9" borderId="129" xfId="0" applyFill="1" applyBorder="1" applyAlignment="1" applyProtection="1">
      <alignment horizontal="center" vertical="center"/>
      <protection locked="0"/>
    </xf>
    <xf numFmtId="0" fontId="0" fillId="9" borderId="130" xfId="0" applyFill="1" applyBorder="1" applyAlignment="1" applyProtection="1">
      <alignment horizontal="center" vertical="center"/>
      <protection locked="0"/>
    </xf>
    <xf numFmtId="0" fontId="0" fillId="5" borderId="127" xfId="0" applyFill="1" applyBorder="1" applyAlignment="1" applyProtection="1">
      <alignment horizontal="center" vertical="center"/>
      <protection locked="0"/>
    </xf>
    <xf numFmtId="0" fontId="0" fillId="5" borderId="131" xfId="0" applyFill="1" applyBorder="1" applyAlignment="1" applyProtection="1">
      <alignment horizontal="center" vertical="center"/>
      <protection locked="0"/>
    </xf>
    <xf numFmtId="0" fontId="0" fillId="5" borderId="132" xfId="0" applyFill="1" applyBorder="1" applyAlignment="1" applyProtection="1">
      <alignment horizontal="center" vertical="center"/>
      <protection locked="0"/>
    </xf>
    <xf numFmtId="0" fontId="0" fillId="9" borderId="133" xfId="0" applyFill="1" applyBorder="1" applyAlignment="1" applyProtection="1">
      <alignment horizontal="center" vertical="center"/>
      <protection locked="0"/>
    </xf>
    <xf numFmtId="0" fontId="0" fillId="9" borderId="67" xfId="0" applyFill="1" applyBorder="1" applyAlignment="1" applyProtection="1">
      <alignment horizontal="center" vertical="center"/>
      <protection locked="0"/>
    </xf>
    <xf numFmtId="0" fontId="0" fillId="8" borderId="0" xfId="0" applyFill="1" applyProtection="1"/>
    <xf numFmtId="0" fontId="15" fillId="8" borderId="0" xfId="0" applyFont="1" applyFill="1" applyAlignment="1" applyProtection="1">
      <alignment horizontal="left" vertical="center" wrapText="1"/>
    </xf>
    <xf numFmtId="0" fontId="16" fillId="8" borderId="0" xfId="0" applyFont="1" applyFill="1" applyAlignment="1" applyProtection="1">
      <alignment horizontal="left" vertical="center" wrapText="1"/>
    </xf>
    <xf numFmtId="0" fontId="9" fillId="8" borderId="0" xfId="0" applyFont="1" applyFill="1" applyAlignment="1" applyProtection="1">
      <alignment vertical="center" wrapText="1"/>
    </xf>
    <xf numFmtId="0" fontId="11" fillId="8" borderId="0" xfId="0" applyFont="1" applyFill="1" applyAlignment="1" applyProtection="1">
      <alignment vertical="center" wrapText="1"/>
    </xf>
    <xf numFmtId="0" fontId="15" fillId="8" borderId="0" xfId="0" applyFont="1" applyFill="1" applyAlignment="1" applyProtection="1">
      <alignment vertical="center" wrapText="1"/>
    </xf>
    <xf numFmtId="0" fontId="0" fillId="8" borderId="0" xfId="0" applyFill="1" applyBorder="1" applyAlignment="1" applyProtection="1">
      <alignment horizontal="center"/>
    </xf>
    <xf numFmtId="0" fontId="4" fillId="8" borderId="0" xfId="0" applyFont="1" applyFill="1" applyAlignment="1" applyProtection="1">
      <alignment horizontal="left"/>
    </xf>
    <xf numFmtId="0" fontId="17" fillId="8" borderId="0" xfId="0" applyFont="1" applyFill="1" applyAlignment="1" applyProtection="1">
      <alignment horizontal="center"/>
    </xf>
    <xf numFmtId="0" fontId="18" fillId="8" borderId="0" xfId="0" applyFont="1" applyFill="1" applyProtection="1"/>
    <xf numFmtId="0" fontId="13" fillId="8" borderId="0" xfId="0" applyFont="1" applyFill="1" applyProtection="1"/>
    <xf numFmtId="0" fontId="0" fillId="8" borderId="0" xfId="0" applyFill="1" applyAlignment="1" applyProtection="1"/>
    <xf numFmtId="0" fontId="20" fillId="8" borderId="0" xfId="0" applyFont="1" applyFill="1" applyAlignment="1" applyProtection="1">
      <alignment vertical="center" wrapText="1"/>
    </xf>
    <xf numFmtId="0" fontId="16" fillId="8" borderId="0" xfId="0" applyFont="1" applyFill="1" applyAlignment="1" applyProtection="1">
      <alignment vertical="center" wrapText="1"/>
    </xf>
    <xf numFmtId="0" fontId="9" fillId="8" borderId="0" xfId="0" applyFont="1" applyFill="1" applyAlignment="1" applyProtection="1"/>
    <xf numFmtId="0" fontId="0" fillId="8" borderId="0" xfId="0" applyFill="1" applyAlignment="1" applyProtection="1">
      <alignment vertical="center" wrapText="1"/>
    </xf>
    <xf numFmtId="0" fontId="0" fillId="8" borderId="0" xfId="0" applyFill="1" applyAlignment="1" applyProtection="1">
      <alignment horizontal="left"/>
    </xf>
    <xf numFmtId="0" fontId="1" fillId="8" borderId="0" xfId="0" applyFont="1" applyFill="1" applyProtection="1"/>
    <xf numFmtId="0" fontId="10" fillId="8" borderId="0" xfId="0" applyFont="1" applyFill="1" applyAlignment="1" applyProtection="1">
      <alignment horizontal="left"/>
    </xf>
    <xf numFmtId="0" fontId="0" fillId="8" borderId="0" xfId="0" quotePrefix="1" applyFill="1" applyAlignment="1" applyProtection="1">
      <alignment horizontal="center"/>
    </xf>
    <xf numFmtId="0" fontId="0" fillId="8" borderId="0" xfId="0" applyFill="1" applyAlignment="1" applyProtection="1">
      <alignment horizontal="right"/>
    </xf>
    <xf numFmtId="0" fontId="2" fillId="8" borderId="0" xfId="0" applyFont="1" applyFill="1" applyAlignment="1" applyProtection="1">
      <alignment horizontal="left"/>
    </xf>
    <xf numFmtId="0" fontId="12" fillId="8" borderId="0" xfId="2" applyFill="1" applyAlignment="1" applyProtection="1">
      <alignment horizontal="center"/>
    </xf>
    <xf numFmtId="0" fontId="1" fillId="8" borderId="0" xfId="0" applyFont="1" applyFill="1" applyAlignment="1" applyProtection="1">
      <alignment horizontal="center"/>
    </xf>
    <xf numFmtId="0" fontId="0" fillId="8" borderId="0" xfId="0" applyFill="1" applyAlignment="1" applyProtection="1">
      <alignment horizontal="center" vertical="center" wrapText="1"/>
    </xf>
    <xf numFmtId="0" fontId="1" fillId="8" borderId="0" xfId="0" applyFont="1" applyFill="1" applyBorder="1" applyAlignment="1" applyProtection="1">
      <alignment horizontal="center" vertical="center" wrapText="1"/>
    </xf>
    <xf numFmtId="1" fontId="1" fillId="0" borderId="36" xfId="0" applyNumberFormat="1" applyFont="1" applyBorder="1" applyAlignment="1" applyProtection="1">
      <alignment horizontal="center" vertical="center" wrapText="1"/>
    </xf>
    <xf numFmtId="1" fontId="1" fillId="0" borderId="137" xfId="0" applyNumberFormat="1" applyFont="1" applyBorder="1" applyAlignment="1" applyProtection="1">
      <alignment horizontal="center" vertical="center" wrapText="1"/>
    </xf>
    <xf numFmtId="0" fontId="0" fillId="0" borderId="0" xfId="0" applyAlignment="1" applyProtection="1">
      <alignment horizontal="center" vertical="center" wrapText="1"/>
    </xf>
    <xf numFmtId="1" fontId="0" fillId="8" borderId="0" xfId="0" applyNumberFormat="1" applyFill="1" applyBorder="1" applyAlignment="1" applyProtection="1">
      <alignment horizontal="center" vertical="center" wrapText="1"/>
    </xf>
    <xf numFmtId="1" fontId="1" fillId="0" borderId="38" xfId="0" applyNumberFormat="1" applyFont="1" applyBorder="1" applyAlignment="1" applyProtection="1">
      <alignment horizontal="center" vertical="center" wrapText="1"/>
    </xf>
    <xf numFmtId="1" fontId="0" fillId="6" borderId="20" xfId="0" applyNumberFormat="1" applyFill="1" applyBorder="1" applyAlignment="1" applyProtection="1">
      <alignment horizontal="center" vertical="center" wrapText="1"/>
    </xf>
    <xf numFmtId="1" fontId="0" fillId="6" borderId="40" xfId="0" applyNumberFormat="1" applyFill="1" applyBorder="1" applyAlignment="1" applyProtection="1">
      <alignment horizontal="center" vertical="center" wrapText="1"/>
    </xf>
    <xf numFmtId="1" fontId="0" fillId="6" borderId="41" xfId="0" applyNumberFormat="1" applyFill="1" applyBorder="1" applyAlignment="1" applyProtection="1">
      <alignment horizontal="center" vertical="center" wrapText="1"/>
    </xf>
    <xf numFmtId="1" fontId="0" fillId="6" borderId="43" xfId="0" applyNumberFormat="1" applyFill="1" applyBorder="1" applyAlignment="1" applyProtection="1">
      <alignment horizontal="center" vertical="center" wrapText="1"/>
    </xf>
    <xf numFmtId="1" fontId="1" fillId="0" borderId="22" xfId="0" applyNumberFormat="1" applyFont="1" applyBorder="1" applyAlignment="1" applyProtection="1">
      <alignment horizontal="center" vertical="center" wrapText="1"/>
    </xf>
    <xf numFmtId="1" fontId="0" fillId="6" borderId="33" xfId="0" applyNumberFormat="1" applyFill="1" applyBorder="1" applyAlignment="1" applyProtection="1">
      <alignment horizontal="center" vertical="center" wrapText="1"/>
    </xf>
    <xf numFmtId="1" fontId="0" fillId="6" borderId="32" xfId="0" applyNumberFormat="1" applyFill="1" applyBorder="1" applyAlignment="1" applyProtection="1">
      <alignment horizontal="center" vertical="center" wrapText="1"/>
    </xf>
    <xf numFmtId="1" fontId="0" fillId="6" borderId="34" xfId="0" applyNumberFormat="1" applyFill="1" applyBorder="1" applyAlignment="1" applyProtection="1">
      <alignment horizontal="center" vertical="center" wrapText="1"/>
    </xf>
    <xf numFmtId="1" fontId="0" fillId="6" borderId="138" xfId="0" applyNumberFormat="1" applyFill="1" applyBorder="1" applyAlignment="1" applyProtection="1">
      <alignment horizontal="center" vertical="center" wrapText="1"/>
    </xf>
    <xf numFmtId="0" fontId="1" fillId="0" borderId="10" xfId="0" applyFont="1" applyBorder="1" applyAlignment="1" applyProtection="1">
      <alignment vertical="center" wrapText="1"/>
    </xf>
    <xf numFmtId="0" fontId="1" fillId="0" borderId="0" xfId="0" applyFont="1" applyAlignment="1" applyProtection="1">
      <alignment vertical="center" wrapText="1"/>
    </xf>
    <xf numFmtId="0" fontId="0" fillId="0" borderId="0" xfId="0" applyAlignment="1" applyProtection="1">
      <alignment horizontal="left" vertical="center" wrapText="1"/>
    </xf>
    <xf numFmtId="1" fontId="1" fillId="0" borderId="22" xfId="0" applyNumberFormat="1" applyFont="1" applyBorder="1" applyAlignment="1" applyProtection="1">
      <alignment horizontal="right" vertical="center" wrapText="1"/>
    </xf>
    <xf numFmtId="1" fontId="0" fillId="6" borderId="33" xfId="0" applyNumberFormat="1" applyFill="1" applyBorder="1" applyAlignment="1" applyProtection="1">
      <alignment horizontal="right" vertical="center" wrapText="1"/>
    </xf>
    <xf numFmtId="1" fontId="0" fillId="6" borderId="34" xfId="0" applyNumberFormat="1" applyFill="1" applyBorder="1" applyAlignment="1" applyProtection="1">
      <alignment horizontal="right" vertical="center" wrapText="1"/>
    </xf>
    <xf numFmtId="0" fontId="8" fillId="8" borderId="0" xfId="0" applyFont="1" applyFill="1" applyAlignment="1" applyProtection="1">
      <alignment wrapText="1"/>
    </xf>
    <xf numFmtId="1" fontId="1" fillId="0" borderId="39" xfId="0" applyNumberFormat="1" applyFont="1" applyBorder="1" applyAlignment="1" applyProtection="1">
      <alignment horizontal="center" vertical="center" wrapText="1"/>
    </xf>
    <xf numFmtId="1" fontId="0" fillId="6" borderId="35" xfId="0" applyNumberFormat="1" applyFill="1" applyBorder="1" applyAlignment="1" applyProtection="1">
      <alignment horizontal="center" vertical="center" wrapText="1"/>
    </xf>
    <xf numFmtId="1" fontId="0" fillId="6" borderId="37" xfId="0" applyNumberFormat="1" applyFill="1" applyBorder="1" applyAlignment="1" applyProtection="1">
      <alignment horizontal="center" vertical="center" wrapText="1"/>
    </xf>
    <xf numFmtId="1" fontId="0" fillId="6" borderId="137" xfId="0" applyNumberFormat="1" applyFill="1" applyBorder="1" applyAlignment="1" applyProtection="1">
      <alignment horizontal="center" vertical="center" wrapText="1"/>
    </xf>
    <xf numFmtId="0" fontId="0" fillId="8" borderId="0" xfId="0" applyFill="1" applyBorder="1" applyAlignment="1" applyProtection="1">
      <alignment vertical="center" wrapText="1"/>
    </xf>
    <xf numFmtId="0" fontId="0" fillId="8" borderId="0" xfId="0" applyFont="1" applyFill="1" applyBorder="1" applyAlignment="1" applyProtection="1">
      <alignment horizontal="left"/>
    </xf>
    <xf numFmtId="0" fontId="0" fillId="2" borderId="0" xfId="0" applyFill="1" applyAlignment="1" applyProtection="1">
      <alignment vertical="center" wrapText="1"/>
    </xf>
    <xf numFmtId="1" fontId="1" fillId="0" borderId="17" xfId="0" applyNumberFormat="1" applyFont="1" applyBorder="1" applyAlignment="1" applyProtection="1">
      <alignment horizontal="center" vertical="center" wrapText="1"/>
    </xf>
    <xf numFmtId="1" fontId="0" fillId="6" borderId="65" xfId="0" applyNumberFormat="1" applyFill="1" applyBorder="1" applyAlignment="1" applyProtection="1">
      <alignment horizontal="center" vertical="center" wrapText="1"/>
    </xf>
    <xf numFmtId="0" fontId="6" fillId="8" borderId="81" xfId="0" applyFont="1" applyFill="1" applyBorder="1" applyAlignment="1" applyProtection="1">
      <alignment horizontal="center" vertical="center"/>
    </xf>
    <xf numFmtId="0" fontId="6" fillId="8" borderId="82" xfId="0" applyFont="1" applyFill="1" applyBorder="1" applyAlignment="1" applyProtection="1">
      <alignment horizontal="center" vertical="center"/>
    </xf>
    <xf numFmtId="0" fontId="6" fillId="8" borderId="79" xfId="0" applyFont="1" applyFill="1" applyBorder="1" applyAlignment="1" applyProtection="1">
      <alignment horizontal="center" vertical="center"/>
    </xf>
    <xf numFmtId="0" fontId="6" fillId="8" borderId="83" xfId="0" applyFont="1" applyFill="1" applyBorder="1" applyAlignment="1" applyProtection="1">
      <alignment horizontal="center" vertical="center"/>
    </xf>
    <xf numFmtId="0" fontId="6" fillId="8" borderId="80" xfId="0" applyFont="1" applyFill="1" applyBorder="1" applyAlignment="1" applyProtection="1">
      <alignment horizontal="center" vertical="center"/>
    </xf>
    <xf numFmtId="0" fontId="6" fillId="0" borderId="0" xfId="0" applyFont="1" applyAlignment="1" applyProtection="1">
      <alignment horizontal="center" vertical="center" wrapText="1"/>
    </xf>
    <xf numFmtId="1" fontId="6" fillId="8" borderId="79" xfId="0" applyNumberFormat="1" applyFont="1" applyFill="1" applyBorder="1" applyAlignment="1" applyProtection="1">
      <alignment horizontal="center" vertical="center" wrapText="1"/>
    </xf>
    <xf numFmtId="1" fontId="6" fillId="8" borderId="101" xfId="0" applyNumberFormat="1" applyFont="1" applyFill="1" applyBorder="1" applyAlignment="1" applyProtection="1">
      <alignment horizontal="center" vertical="center" wrapText="1"/>
    </xf>
    <xf numFmtId="1" fontId="6" fillId="8" borderId="80" xfId="0" applyNumberFormat="1" applyFont="1" applyFill="1" applyBorder="1" applyAlignment="1" applyProtection="1">
      <alignment horizontal="center" vertical="center" wrapText="1"/>
    </xf>
    <xf numFmtId="1" fontId="0" fillId="8" borderId="0" xfId="0" applyNumberFormat="1" applyFill="1" applyAlignment="1" applyProtection="1">
      <alignment vertical="center" wrapText="1"/>
    </xf>
    <xf numFmtId="9" fontId="0" fillId="8" borderId="0" xfId="1" applyFont="1" applyFill="1" applyAlignment="1" applyProtection="1">
      <alignment vertical="center" wrapText="1"/>
    </xf>
    <xf numFmtId="0" fontId="0" fillId="0" borderId="0" xfId="0" applyProtection="1"/>
    <xf numFmtId="0" fontId="0" fillId="5" borderId="85" xfId="0" applyFill="1" applyBorder="1" applyAlignment="1" applyProtection="1">
      <alignment horizontal="center" vertical="center"/>
    </xf>
    <xf numFmtId="0" fontId="0" fillId="5" borderId="86" xfId="0" applyFill="1" applyBorder="1" applyAlignment="1" applyProtection="1">
      <alignment horizontal="center" vertical="center"/>
    </xf>
    <xf numFmtId="0" fontId="0" fillId="5" borderId="87" xfId="0" applyFill="1" applyBorder="1" applyAlignment="1" applyProtection="1">
      <alignment horizontal="center" vertical="center" wrapText="1"/>
    </xf>
    <xf numFmtId="1" fontId="0" fillId="4" borderId="85" xfId="0" applyNumberFormat="1" applyFill="1" applyBorder="1" applyAlignment="1" applyProtection="1">
      <alignment horizontal="center" vertical="center" wrapText="1"/>
    </xf>
    <xf numFmtId="1" fontId="0" fillId="4" borderId="93" xfId="0" applyNumberFormat="1" applyFill="1" applyBorder="1" applyAlignment="1" applyProtection="1">
      <alignment horizontal="center" vertical="center" wrapText="1"/>
    </xf>
    <xf numFmtId="1" fontId="0" fillId="4" borderId="87" xfId="0" applyNumberFormat="1" applyFill="1" applyBorder="1" applyAlignment="1" applyProtection="1">
      <alignment horizontal="center" vertical="center" wrapText="1"/>
    </xf>
    <xf numFmtId="0" fontId="0" fillId="8" borderId="42" xfId="0" applyFill="1" applyBorder="1" applyAlignment="1" applyProtection="1">
      <alignment horizontal="left"/>
    </xf>
    <xf numFmtId="0" fontId="0" fillId="8" borderId="0" xfId="0" applyFill="1" applyBorder="1" applyProtection="1"/>
    <xf numFmtId="0" fontId="0" fillId="8" borderId="0" xfId="0" applyFont="1" applyFill="1" applyBorder="1" applyAlignment="1" applyProtection="1">
      <alignment horizontal="left" vertical="top"/>
    </xf>
    <xf numFmtId="0" fontId="0" fillId="0" borderId="112" xfId="0" applyBorder="1" applyProtection="1"/>
    <xf numFmtId="0" fontId="0" fillId="5" borderId="70" xfId="0" applyFill="1" applyBorder="1" applyAlignment="1" applyProtection="1">
      <alignment horizontal="center" vertical="center"/>
    </xf>
    <xf numFmtId="0" fontId="0" fillId="5" borderId="71" xfId="0" applyFill="1" applyBorder="1" applyAlignment="1" applyProtection="1">
      <alignment horizontal="center" vertical="center"/>
    </xf>
    <xf numFmtId="0" fontId="0" fillId="5" borderId="50" xfId="0" applyFill="1" applyBorder="1" applyAlignment="1" applyProtection="1">
      <alignment horizontal="center" vertical="center"/>
    </xf>
    <xf numFmtId="0" fontId="0" fillId="5" borderId="72" xfId="0" applyFill="1" applyBorder="1" applyAlignment="1" applyProtection="1">
      <alignment horizontal="center" vertical="center"/>
    </xf>
    <xf numFmtId="1" fontId="0" fillId="4" borderId="88" xfId="0" applyNumberFormat="1" applyFill="1" applyBorder="1" applyAlignment="1" applyProtection="1">
      <alignment horizontal="center" vertical="center" wrapText="1"/>
    </xf>
    <xf numFmtId="1" fontId="0" fillId="4" borderId="89" xfId="0" applyNumberFormat="1" applyFill="1" applyBorder="1" applyAlignment="1" applyProtection="1">
      <alignment horizontal="center" vertical="center" wrapText="1"/>
    </xf>
    <xf numFmtId="1" fontId="0" fillId="4" borderId="90" xfId="0" applyNumberFormat="1" applyFill="1" applyBorder="1" applyAlignment="1" applyProtection="1">
      <alignment horizontal="center" vertical="center" wrapText="1"/>
    </xf>
    <xf numFmtId="0" fontId="0" fillId="5" borderId="48"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0" borderId="113" xfId="0" applyBorder="1" applyProtection="1"/>
    <xf numFmtId="0" fontId="0" fillId="5" borderId="25" xfId="0" applyFill="1" applyBorder="1" applyAlignment="1" applyProtection="1">
      <alignment horizontal="center" vertical="center"/>
    </xf>
    <xf numFmtId="0" fontId="0" fillId="5" borderId="30" xfId="0" applyFill="1" applyBorder="1" applyAlignment="1" applyProtection="1">
      <alignment horizontal="center" vertical="center"/>
    </xf>
    <xf numFmtId="0" fontId="0" fillId="5" borderId="26" xfId="0" applyFill="1" applyBorder="1" applyAlignment="1" applyProtection="1">
      <alignment horizontal="center" vertical="center"/>
    </xf>
    <xf numFmtId="1" fontId="0" fillId="4" borderId="45" xfId="0" applyNumberFormat="1" applyFill="1" applyBorder="1" applyAlignment="1" applyProtection="1">
      <alignment horizontal="center" vertical="center" wrapText="1"/>
    </xf>
    <xf numFmtId="1" fontId="0" fillId="4" borderId="44" xfId="0" applyNumberFormat="1" applyFill="1" applyBorder="1" applyAlignment="1" applyProtection="1">
      <alignment horizontal="center" vertical="center" wrapText="1"/>
    </xf>
    <xf numFmtId="1" fontId="0" fillId="4" borderId="46" xfId="0" applyNumberFormat="1" applyFill="1" applyBorder="1" applyAlignment="1" applyProtection="1">
      <alignment horizontal="center" vertical="center" wrapText="1"/>
    </xf>
    <xf numFmtId="0" fontId="0" fillId="0" borderId="121" xfId="0" applyBorder="1" applyProtection="1"/>
    <xf numFmtId="0" fontId="0" fillId="5" borderId="73" xfId="0" applyFill="1" applyBorder="1" applyAlignment="1" applyProtection="1">
      <alignment horizontal="center" vertical="center"/>
    </xf>
    <xf numFmtId="0" fontId="0" fillId="5" borderId="74" xfId="0" applyFill="1" applyBorder="1" applyAlignment="1" applyProtection="1">
      <alignment horizontal="center" vertical="center"/>
    </xf>
    <xf numFmtId="0" fontId="0" fillId="5" borderId="75" xfId="0" applyFill="1" applyBorder="1" applyAlignment="1" applyProtection="1">
      <alignment horizontal="center" vertical="center"/>
    </xf>
    <xf numFmtId="1" fontId="0" fillId="4" borderId="110" xfId="0" applyNumberFormat="1" applyFill="1" applyBorder="1" applyAlignment="1" applyProtection="1">
      <alignment horizontal="center" vertical="center" wrapText="1"/>
    </xf>
    <xf numFmtId="1" fontId="0" fillId="4" borderId="94" xfId="0" applyNumberFormat="1" applyFill="1" applyBorder="1" applyAlignment="1" applyProtection="1">
      <alignment horizontal="center" vertical="center" wrapText="1"/>
    </xf>
    <xf numFmtId="1" fontId="0" fillId="4" borderId="95" xfId="0" applyNumberFormat="1" applyFill="1" applyBorder="1" applyAlignment="1" applyProtection="1">
      <alignment horizontal="center" vertical="center" wrapText="1"/>
    </xf>
    <xf numFmtId="0" fontId="13" fillId="8" borderId="0" xfId="0" applyFont="1" applyFill="1" applyBorder="1" applyAlignment="1" applyProtection="1">
      <alignment horizontal="left" vertical="top"/>
    </xf>
    <xf numFmtId="1" fontId="0" fillId="4" borderId="10" xfId="0" applyNumberFormat="1" applyFill="1" applyBorder="1" applyAlignment="1" applyProtection="1">
      <alignment horizontal="center" vertical="center" wrapText="1"/>
    </xf>
    <xf numFmtId="1" fontId="0" fillId="4" borderId="62" xfId="0" applyNumberFormat="1" applyFill="1" applyBorder="1" applyAlignment="1" applyProtection="1">
      <alignment horizontal="center" vertical="center" wrapText="1"/>
    </xf>
    <xf numFmtId="1" fontId="0" fillId="4" borderId="1" xfId="0" applyNumberFormat="1" applyFill="1" applyBorder="1" applyAlignment="1" applyProtection="1">
      <alignment horizontal="center" vertical="center" wrapText="1"/>
    </xf>
    <xf numFmtId="0" fontId="0" fillId="3" borderId="76" xfId="0" applyFill="1" applyBorder="1" applyAlignment="1" applyProtection="1">
      <alignment horizontal="center" vertical="center" wrapText="1"/>
    </xf>
    <xf numFmtId="0" fontId="0" fillId="5" borderId="77" xfId="0" applyFill="1" applyBorder="1" applyAlignment="1" applyProtection="1">
      <alignment horizontal="center" vertical="center" wrapText="1"/>
    </xf>
    <xf numFmtId="0" fontId="0" fillId="3" borderId="78" xfId="0" applyFill="1" applyBorder="1" applyAlignment="1" applyProtection="1">
      <alignment horizontal="center" vertical="center" wrapText="1"/>
    </xf>
    <xf numFmtId="1" fontId="2" fillId="4" borderId="76" xfId="0" applyNumberFormat="1" applyFont="1" applyFill="1" applyBorder="1" applyAlignment="1" applyProtection="1">
      <alignment horizontal="center" vertical="center" wrapText="1"/>
    </xf>
    <xf numFmtId="1" fontId="2" fillId="4" borderId="109" xfId="0" applyNumberFormat="1" applyFont="1" applyFill="1" applyBorder="1" applyAlignment="1" applyProtection="1">
      <alignment horizontal="center" vertical="center" wrapText="1"/>
    </xf>
    <xf numFmtId="1" fontId="2" fillId="4" borderId="78" xfId="0" applyNumberFormat="1" applyFont="1" applyFill="1" applyBorder="1" applyAlignment="1" applyProtection="1">
      <alignment horizontal="center" vertical="center" wrapText="1"/>
    </xf>
    <xf numFmtId="0" fontId="2" fillId="8" borderId="0" xfId="0" applyFont="1" applyFill="1" applyProtection="1"/>
    <xf numFmtId="0" fontId="0" fillId="5" borderId="9" xfId="0" applyFill="1" applyBorder="1" applyAlignment="1" applyProtection="1">
      <alignment horizontal="center" vertical="center"/>
    </xf>
    <xf numFmtId="0" fontId="0" fillId="5" borderId="31" xfId="0" applyFill="1" applyBorder="1" applyAlignment="1" applyProtection="1">
      <alignment horizontal="center" vertical="center"/>
    </xf>
    <xf numFmtId="0" fontId="0" fillId="5" borderId="3" xfId="0" applyFill="1" applyBorder="1" applyAlignment="1" applyProtection="1">
      <alignment horizontal="center" vertical="center"/>
    </xf>
    <xf numFmtId="1" fontId="2" fillId="4" borderId="102" xfId="0" applyNumberFormat="1" applyFont="1" applyFill="1" applyBorder="1" applyAlignment="1" applyProtection="1">
      <alignment horizontal="center" vertical="center" wrapText="1"/>
    </xf>
    <xf numFmtId="1" fontId="2" fillId="4" borderId="134" xfId="0" applyNumberFormat="1" applyFont="1" applyFill="1" applyBorder="1" applyAlignment="1" applyProtection="1">
      <alignment horizontal="center" vertical="center" wrapText="1"/>
    </xf>
    <xf numFmtId="1" fontId="2" fillId="4" borderId="103" xfId="0" applyNumberFormat="1" applyFont="1" applyFill="1" applyBorder="1" applyAlignment="1" applyProtection="1">
      <alignment horizontal="center" vertical="center" wrapText="1"/>
    </xf>
    <xf numFmtId="0" fontId="0" fillId="0" borderId="115" xfId="0" applyBorder="1" applyAlignment="1" applyProtection="1">
      <alignment vertical="center" wrapText="1"/>
    </xf>
    <xf numFmtId="0" fontId="0" fillId="3" borderId="24"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1" fontId="2" fillId="4" borderId="68" xfId="0" applyNumberFormat="1" applyFont="1" applyFill="1" applyBorder="1" applyAlignment="1" applyProtection="1">
      <alignment horizontal="center" vertical="center" wrapText="1"/>
    </xf>
    <xf numFmtId="1" fontId="2" fillId="4" borderId="135" xfId="0" applyNumberFormat="1" applyFont="1" applyFill="1" applyBorder="1" applyAlignment="1" applyProtection="1">
      <alignment horizontal="center" vertical="center" wrapText="1"/>
    </xf>
    <xf numFmtId="1" fontId="2" fillId="4" borderId="136" xfId="0" applyNumberFormat="1" applyFont="1" applyFill="1" applyBorder="1" applyAlignment="1" applyProtection="1">
      <alignment horizontal="center" vertical="center" wrapText="1"/>
    </xf>
    <xf numFmtId="0" fontId="0" fillId="0" borderId="47" xfId="0" applyBorder="1" applyAlignment="1" applyProtection="1">
      <alignment horizontal="left" vertical="center"/>
    </xf>
    <xf numFmtId="0" fontId="0" fillId="3" borderId="9"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8" borderId="0" xfId="0" applyFill="1" applyAlignment="1" applyProtection="1">
      <alignment horizontal="center" vertical="center"/>
    </xf>
    <xf numFmtId="9" fontId="0" fillId="8" borderId="0" xfId="0" applyNumberFormat="1" applyFill="1" applyAlignment="1" applyProtection="1">
      <alignment horizontal="center"/>
    </xf>
    <xf numFmtId="1" fontId="0" fillId="8" borderId="0" xfId="0" applyNumberFormat="1" applyFill="1" applyAlignment="1" applyProtection="1">
      <alignment horizontal="center"/>
    </xf>
    <xf numFmtId="1" fontId="0" fillId="8" borderId="0" xfId="0" applyNumberFormat="1" applyFill="1" applyAlignment="1" applyProtection="1">
      <alignment horizontal="center" vertical="center" wrapText="1"/>
    </xf>
    <xf numFmtId="0" fontId="5" fillId="0" borderId="0" xfId="0" applyFont="1" applyProtection="1"/>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Protection="1"/>
    <xf numFmtId="1" fontId="0" fillId="0" borderId="0" xfId="0" applyNumberFormat="1" applyFill="1" applyAlignment="1" applyProtection="1">
      <alignment horizontal="center"/>
    </xf>
    <xf numFmtId="1" fontId="0" fillId="0" borderId="0" xfId="0" applyNumberFormat="1" applyAlignment="1" applyProtection="1">
      <alignment horizontal="center"/>
    </xf>
    <xf numFmtId="1" fontId="0" fillId="0" borderId="0" xfId="0" applyNumberFormat="1" applyFill="1" applyBorder="1" applyAlignment="1" applyProtection="1">
      <alignment horizontal="center"/>
    </xf>
    <xf numFmtId="1" fontId="0" fillId="0" borderId="0" xfId="0" applyNumberFormat="1" applyFont="1" applyFill="1" applyAlignment="1" applyProtection="1">
      <alignment horizontal="center"/>
    </xf>
    <xf numFmtId="0" fontId="0" fillId="0" borderId="0" xfId="0" applyFill="1" applyAlignment="1" applyProtection="1">
      <alignment horizontal="right"/>
    </xf>
    <xf numFmtId="1" fontId="4" fillId="0" borderId="0" xfId="0" applyNumberFormat="1" applyFont="1" applyFill="1" applyAlignment="1" applyProtection="1">
      <alignment horizontal="center"/>
    </xf>
    <xf numFmtId="0" fontId="0" fillId="0" borderId="0" xfId="0" applyFont="1" applyFill="1" applyProtection="1"/>
    <xf numFmtId="0" fontId="6" fillId="0" borderId="0" xfId="0" applyFont="1" applyFill="1" applyProtection="1"/>
    <xf numFmtId="1" fontId="1" fillId="0"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Fill="1" applyBorder="1" applyAlignment="1" applyProtection="1">
      <alignment horizontal="center"/>
    </xf>
    <xf numFmtId="0" fontId="1" fillId="0" borderId="0" xfId="0" applyFont="1" applyAlignment="1" applyProtection="1">
      <alignment vertical="center"/>
    </xf>
    <xf numFmtId="0" fontId="4" fillId="0" borderId="0" xfId="0" applyFont="1" applyAlignment="1" applyProtection="1">
      <alignment horizontal="center" vertical="center" wrapText="1"/>
    </xf>
    <xf numFmtId="1" fontId="4" fillId="0" borderId="0" xfId="0" applyNumberFormat="1" applyFont="1" applyAlignment="1" applyProtection="1">
      <alignment horizontal="center"/>
    </xf>
    <xf numFmtId="0" fontId="0" fillId="0" borderId="0" xfId="0" applyAlignment="1" applyProtection="1">
      <alignment horizontal="right" indent="1"/>
    </xf>
    <xf numFmtId="0" fontId="1" fillId="0" borderId="0" xfId="0" applyFont="1" applyProtection="1"/>
    <xf numFmtId="0" fontId="0" fillId="0" borderId="0" xfId="0" applyFill="1" applyBorder="1" applyAlignment="1" applyProtection="1">
      <alignment vertical="center" wrapText="1"/>
    </xf>
    <xf numFmtId="0" fontId="0" fillId="0" borderId="0" xfId="0" applyAlignment="1" applyProtection="1">
      <alignment horizontal="left"/>
    </xf>
    <xf numFmtId="0" fontId="7" fillId="0" borderId="0" xfId="0" applyFont="1" applyAlignment="1" applyProtection="1">
      <alignment horizontal="center"/>
    </xf>
    <xf numFmtId="0" fontId="2" fillId="0" borderId="0" xfId="0" applyFont="1" applyAlignment="1" applyProtection="1">
      <alignment horizontal="left"/>
    </xf>
    <xf numFmtId="0" fontId="0" fillId="7" borderId="8" xfId="0" applyFont="1" applyFill="1" applyBorder="1" applyAlignment="1" applyProtection="1">
      <alignment horizontal="left"/>
    </xf>
    <xf numFmtId="0" fontId="0" fillId="7" borderId="10" xfId="0" applyFont="1" applyFill="1" applyBorder="1" applyAlignment="1" applyProtection="1">
      <alignment horizontal="left" vertical="top"/>
    </xf>
    <xf numFmtId="0" fontId="0" fillId="0" borderId="0" xfId="0" quotePrefix="1" applyAlignment="1" applyProtection="1">
      <alignment horizontal="center"/>
    </xf>
    <xf numFmtId="0" fontId="0" fillId="6" borderId="91" xfId="0" applyNumberFormat="1" applyFill="1" applyBorder="1" applyAlignment="1" applyProtection="1">
      <alignment horizontal="center" vertical="center" wrapText="1"/>
    </xf>
    <xf numFmtId="0" fontId="0" fillId="6" borderId="116" xfId="0" applyNumberFormat="1" applyFill="1" applyBorder="1" applyAlignment="1" applyProtection="1">
      <alignment horizontal="center" vertical="center" wrapText="1"/>
    </xf>
    <xf numFmtId="0" fontId="0" fillId="8" borderId="9" xfId="0" applyFill="1" applyBorder="1" applyAlignment="1" applyProtection="1">
      <alignment horizontal="center"/>
    </xf>
    <xf numFmtId="0" fontId="0" fillId="5" borderId="3" xfId="0" applyNumberFormat="1" applyFill="1" applyBorder="1" applyAlignment="1" applyProtection="1">
      <alignment horizontal="center"/>
      <protection locked="0"/>
    </xf>
    <xf numFmtId="0" fontId="0" fillId="8" borderId="0" xfId="0" applyFill="1" applyAlignment="1" applyProtection="1">
      <alignment vertical="center"/>
    </xf>
    <xf numFmtId="0" fontId="0" fillId="8" borderId="0" xfId="0" applyFill="1" applyAlignment="1" applyProtection="1">
      <alignment horizontal="center"/>
    </xf>
    <xf numFmtId="0" fontId="0" fillId="9" borderId="139" xfId="0" applyFill="1" applyBorder="1" applyAlignment="1" applyProtection="1">
      <alignment horizontal="center" vertical="center"/>
      <protection locked="0"/>
    </xf>
    <xf numFmtId="0" fontId="9" fillId="6" borderId="0" xfId="0" applyFont="1" applyFill="1" applyAlignment="1" applyProtection="1"/>
    <xf numFmtId="0" fontId="0" fillId="6" borderId="0" xfId="0" applyFont="1" applyFill="1" applyAlignment="1" applyProtection="1">
      <alignment horizontal="right" vertical="top"/>
    </xf>
    <xf numFmtId="0" fontId="0" fillId="5" borderId="0" xfId="0" applyFill="1" applyAlignment="1" applyProtection="1">
      <alignment horizontal="right" vertical="top"/>
    </xf>
    <xf numFmtId="0" fontId="0" fillId="0" borderId="142" xfId="0" applyBorder="1" applyProtection="1"/>
    <xf numFmtId="0" fontId="0" fillId="9" borderId="143" xfId="0" applyFill="1" applyBorder="1" applyAlignment="1" applyProtection="1">
      <alignment horizontal="center" vertical="center"/>
      <protection locked="0"/>
    </xf>
    <xf numFmtId="0" fontId="0" fillId="9" borderId="144" xfId="0" applyFill="1" applyBorder="1" applyAlignment="1" applyProtection="1">
      <alignment horizontal="center" vertical="center"/>
      <protection locked="0"/>
    </xf>
    <xf numFmtId="1" fontId="1" fillId="8" borderId="22" xfId="0" applyNumberFormat="1" applyFont="1" applyFill="1" applyBorder="1" applyAlignment="1" applyProtection="1">
      <alignment horizontal="center" vertical="center" wrapText="1"/>
    </xf>
    <xf numFmtId="1" fontId="0" fillId="8" borderId="33" xfId="0" applyNumberFormat="1" applyFill="1" applyBorder="1" applyAlignment="1" applyProtection="1">
      <alignment horizontal="center" vertical="center" wrapText="1"/>
    </xf>
    <xf numFmtId="1" fontId="0" fillId="8" borderId="32" xfId="0" applyNumberFormat="1" applyFill="1" applyBorder="1" applyAlignment="1" applyProtection="1">
      <alignment horizontal="center" vertical="center" wrapText="1"/>
    </xf>
    <xf numFmtId="1" fontId="0" fillId="8" borderId="34" xfId="0" applyNumberFormat="1" applyFill="1" applyBorder="1" applyAlignment="1" applyProtection="1">
      <alignment horizontal="center" vertical="center" wrapText="1"/>
    </xf>
    <xf numFmtId="0" fontId="1" fillId="0" borderId="0" xfId="0" applyFont="1" applyAlignment="1" applyProtection="1">
      <alignment horizontal="center" vertical="center" wrapText="1"/>
    </xf>
    <xf numFmtId="0" fontId="0" fillId="8" borderId="0" xfId="0" applyFill="1" applyBorder="1" applyAlignment="1" applyProtection="1">
      <alignment horizontal="left"/>
    </xf>
    <xf numFmtId="1" fontId="1" fillId="0" borderId="18" xfId="0" applyNumberFormat="1" applyFont="1" applyBorder="1" applyAlignment="1" applyProtection="1">
      <alignment horizontal="center" vertical="center" wrapText="1"/>
    </xf>
    <xf numFmtId="0" fontId="0" fillId="8" borderId="0" xfId="0" applyFill="1" applyAlignment="1" applyProtection="1">
      <alignment horizontal="center"/>
    </xf>
    <xf numFmtId="1" fontId="1" fillId="0" borderId="92" xfId="0" applyNumberFormat="1" applyFont="1" applyBorder="1" applyAlignment="1" applyProtection="1">
      <alignment horizontal="center" vertical="center" wrapText="1"/>
    </xf>
    <xf numFmtId="1" fontId="1" fillId="0" borderId="53" xfId="0" applyNumberFormat="1" applyFont="1" applyBorder="1" applyAlignment="1" applyProtection="1">
      <alignment horizontal="center" vertical="center" wrapText="1"/>
    </xf>
    <xf numFmtId="1" fontId="0" fillId="6" borderId="18" xfId="0" applyNumberFormat="1" applyFill="1" applyBorder="1" applyAlignment="1" applyProtection="1">
      <alignment horizontal="center" vertical="center" wrapText="1"/>
    </xf>
    <xf numFmtId="1" fontId="0" fillId="6" borderId="53" xfId="0" applyNumberFormat="1" applyFill="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0" borderId="37" xfId="0" applyNumberFormat="1" applyFont="1" applyBorder="1" applyAlignment="1" applyProtection="1">
      <alignment horizontal="center" vertical="center" wrapText="1"/>
    </xf>
    <xf numFmtId="0" fontId="9" fillId="5" borderId="0" xfId="0" applyFont="1" applyFill="1" applyAlignment="1" applyProtection="1"/>
    <xf numFmtId="1" fontId="2" fillId="6" borderId="40" xfId="0" applyNumberFormat="1" applyFont="1" applyFill="1" applyBorder="1" applyAlignment="1" applyProtection="1">
      <alignment horizontal="center" vertical="center" wrapText="1"/>
    </xf>
    <xf numFmtId="1" fontId="2" fillId="6" borderId="32" xfId="0" applyNumberFormat="1" applyFont="1" applyFill="1" applyBorder="1" applyAlignment="1" applyProtection="1">
      <alignment horizontal="center" vertical="center" wrapText="1"/>
    </xf>
    <xf numFmtId="1" fontId="2" fillId="6" borderId="32" xfId="0" applyNumberFormat="1" applyFont="1" applyFill="1" applyBorder="1" applyAlignment="1" applyProtection="1">
      <alignment horizontal="right" vertical="center" wrapText="1"/>
    </xf>
    <xf numFmtId="1" fontId="2" fillId="6" borderId="36" xfId="0" applyNumberFormat="1" applyFont="1" applyFill="1" applyBorder="1" applyAlignment="1" applyProtection="1">
      <alignment horizontal="center" vertical="center" wrapText="1"/>
    </xf>
    <xf numFmtId="1" fontId="2" fillId="6" borderId="92" xfId="0" applyNumberFormat="1" applyFont="1" applyFill="1" applyBorder="1" applyAlignment="1" applyProtection="1">
      <alignment horizontal="center" vertical="center" wrapText="1"/>
    </xf>
    <xf numFmtId="0" fontId="0" fillId="5" borderId="124" xfId="0" applyFill="1" applyBorder="1" applyAlignment="1" applyProtection="1">
      <alignment horizontal="center" vertical="center"/>
    </xf>
    <xf numFmtId="0" fontId="0" fillId="5" borderId="125" xfId="0" applyFill="1" applyBorder="1" applyAlignment="1" applyProtection="1">
      <alignment horizontal="center" vertical="center"/>
    </xf>
    <xf numFmtId="0" fontId="0" fillId="5" borderId="126" xfId="0" applyFill="1" applyBorder="1" applyAlignment="1" applyProtection="1">
      <alignment horizontal="center" vertical="center"/>
    </xf>
    <xf numFmtId="0" fontId="0" fillId="3" borderId="107" xfId="0" applyFill="1" applyBorder="1" applyAlignment="1" applyProtection="1">
      <alignment horizontal="center" vertical="center" wrapText="1"/>
    </xf>
    <xf numFmtId="0" fontId="0" fillId="3" borderId="77" xfId="0" applyFill="1" applyBorder="1" applyAlignment="1" applyProtection="1">
      <alignment horizontal="center" vertical="center" wrapText="1"/>
    </xf>
    <xf numFmtId="0" fontId="0" fillId="5" borderId="78" xfId="0" applyFill="1" applyBorder="1" applyAlignment="1" applyProtection="1">
      <alignment horizontal="center" vertical="center" wrapText="1"/>
    </xf>
    <xf numFmtId="0" fontId="0" fillId="5" borderId="127" xfId="0" applyFill="1" applyBorder="1" applyAlignment="1" applyProtection="1">
      <alignment horizontal="center" vertical="center"/>
    </xf>
    <xf numFmtId="0" fontId="0" fillId="5" borderId="131" xfId="0" applyFill="1" applyBorder="1" applyAlignment="1" applyProtection="1">
      <alignment horizontal="center" vertical="center"/>
    </xf>
    <xf numFmtId="0" fontId="0" fillId="5" borderId="13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5" borderId="78" xfId="0" applyFill="1" applyBorder="1" applyAlignment="1" applyProtection="1">
      <alignment horizontal="center" vertical="center" wrapText="1"/>
      <protection locked="0"/>
    </xf>
    <xf numFmtId="1" fontId="0" fillId="6" borderId="18" xfId="0" applyNumberFormat="1" applyFill="1" applyBorder="1" applyAlignment="1" applyProtection="1">
      <alignment horizontal="center" vertical="center" wrapText="1"/>
    </xf>
    <xf numFmtId="1" fontId="0" fillId="6" borderId="53" xfId="0" applyNumberFormat="1" applyFill="1" applyBorder="1" applyAlignment="1" applyProtection="1">
      <alignment horizontal="center" vertical="center" wrapText="1"/>
    </xf>
    <xf numFmtId="1" fontId="0" fillId="6" borderId="0" xfId="0" applyNumberFormat="1" applyFill="1" applyAlignment="1" applyProtection="1">
      <alignment vertical="center" wrapText="1"/>
    </xf>
    <xf numFmtId="9" fontId="0" fillId="6" borderId="0" xfId="1" applyFont="1" applyFill="1" applyAlignment="1" applyProtection="1">
      <alignment vertical="center" wrapText="1"/>
    </xf>
    <xf numFmtId="164" fontId="0" fillId="6" borderId="33" xfId="0" applyNumberFormat="1" applyFill="1" applyBorder="1" applyAlignment="1" applyProtection="1">
      <alignment horizontal="right" vertical="center" wrapText="1"/>
    </xf>
    <xf numFmtId="164" fontId="0" fillId="6" borderId="20" xfId="0" applyNumberFormat="1" applyFill="1" applyBorder="1" applyAlignment="1" applyProtection="1">
      <alignment horizontal="center" vertical="center" wrapText="1"/>
    </xf>
    <xf numFmtId="164" fontId="0" fillId="6" borderId="40" xfId="0" applyNumberFormat="1" applyFill="1" applyBorder="1" applyAlignment="1" applyProtection="1">
      <alignment horizontal="center" vertical="center" wrapText="1"/>
    </xf>
    <xf numFmtId="164" fontId="0" fillId="6" borderId="33" xfId="0" applyNumberFormat="1" applyFill="1" applyBorder="1" applyAlignment="1" applyProtection="1">
      <alignment horizontal="center" vertical="center" wrapText="1"/>
    </xf>
    <xf numFmtId="164" fontId="0" fillId="6" borderId="32" xfId="0" applyNumberFormat="1" applyFill="1" applyBorder="1" applyAlignment="1" applyProtection="1">
      <alignment horizontal="center" vertical="center" wrapText="1"/>
    </xf>
    <xf numFmtId="164" fontId="0" fillId="6" borderId="32" xfId="0" applyNumberFormat="1" applyFill="1" applyBorder="1" applyAlignment="1" applyProtection="1">
      <alignment horizontal="right" vertical="center" wrapText="1"/>
    </xf>
    <xf numFmtId="164" fontId="0" fillId="6" borderId="35" xfId="0" applyNumberFormat="1" applyFill="1" applyBorder="1" applyAlignment="1" applyProtection="1">
      <alignment horizontal="center" vertical="center" wrapText="1"/>
    </xf>
    <xf numFmtId="164" fontId="0" fillId="6" borderId="36" xfId="0" applyNumberFormat="1" applyFill="1" applyBorder="1" applyAlignment="1" applyProtection="1">
      <alignment horizontal="center" vertical="center" wrapText="1"/>
    </xf>
    <xf numFmtId="164" fontId="0" fillId="6" borderId="18" xfId="0" applyNumberFormat="1" applyFill="1" applyBorder="1" applyAlignment="1" applyProtection="1">
      <alignment horizontal="center" vertical="center" wrapText="1"/>
    </xf>
    <xf numFmtId="164" fontId="0" fillId="6" borderId="92" xfId="0" applyNumberFormat="1" applyFill="1" applyBorder="1" applyAlignment="1" applyProtection="1">
      <alignment horizontal="center" vertical="center" wrapText="1"/>
    </xf>
    <xf numFmtId="0" fontId="15" fillId="8" borderId="0" xfId="0" applyFont="1" applyFill="1" applyAlignment="1" applyProtection="1">
      <alignment horizontal="center" vertical="center" wrapText="1"/>
    </xf>
    <xf numFmtId="0" fontId="19" fillId="8" borderId="0" xfId="0" applyFont="1" applyFill="1" applyAlignment="1" applyProtection="1">
      <alignment horizontal="center" vertical="center"/>
    </xf>
    <xf numFmtId="0" fontId="16" fillId="8" borderId="0" xfId="0" applyFont="1" applyFill="1" applyAlignment="1" applyProtection="1">
      <alignment horizontal="center" vertical="center" wrapText="1"/>
    </xf>
    <xf numFmtId="0" fontId="9" fillId="5" borderId="0" xfId="0" applyFont="1" applyFill="1" applyAlignment="1" applyProtection="1">
      <alignment horizontal="center"/>
    </xf>
    <xf numFmtId="0" fontId="1" fillId="0" borderId="8" xfId="0" applyFont="1" applyBorder="1" applyAlignment="1" applyProtection="1">
      <alignment horizontal="center" vertical="center" wrapText="1"/>
    </xf>
    <xf numFmtId="0" fontId="1" fillId="0" borderId="117"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57" xfId="0" applyFont="1" applyBorder="1" applyAlignment="1" applyProtection="1">
      <alignment horizontal="center" vertical="center" wrapText="1"/>
    </xf>
    <xf numFmtId="0" fontId="1" fillId="0" borderId="59" xfId="0" applyFont="1" applyBorder="1" applyAlignment="1" applyProtection="1">
      <alignment horizontal="center" vertical="center" wrapText="1"/>
    </xf>
    <xf numFmtId="0" fontId="0" fillId="5" borderId="0" xfId="0" applyFill="1" applyAlignment="1" applyProtection="1">
      <alignment horizontal="center" vertical="center"/>
    </xf>
    <xf numFmtId="0" fontId="1" fillId="8" borderId="0" xfId="0" applyFont="1" applyFill="1" applyAlignment="1" applyProtection="1">
      <alignment horizontal="right" vertical="center" wrapText="1"/>
    </xf>
    <xf numFmtId="0" fontId="1" fillId="8" borderId="0" xfId="0" applyFont="1" applyFill="1" applyAlignment="1" applyProtection="1">
      <alignment horizontal="right" vertical="center"/>
    </xf>
    <xf numFmtId="0" fontId="8" fillId="0" borderId="145"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1" fillId="9" borderId="0" xfId="0" applyFont="1" applyFill="1" applyAlignment="1" applyProtection="1">
      <alignment horizontal="center"/>
      <protection locked="0"/>
    </xf>
    <xf numFmtId="0" fontId="0" fillId="8" borderId="0" xfId="0" applyFill="1" applyBorder="1" applyAlignment="1" applyProtection="1">
      <alignment horizontal="left"/>
    </xf>
    <xf numFmtId="0" fontId="8" fillId="8" borderId="0" xfId="0" applyFont="1" applyFill="1" applyBorder="1" applyAlignment="1" applyProtection="1">
      <alignment horizontal="center" wrapText="1"/>
    </xf>
    <xf numFmtId="0" fontId="1" fillId="5" borderId="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0" borderId="54" xfId="0" applyFont="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58"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47"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 fillId="0" borderId="64" xfId="0" applyFont="1" applyBorder="1" applyAlignment="1" applyProtection="1">
      <alignment horizontal="center" vertical="center" wrapText="1"/>
    </xf>
    <xf numFmtId="0" fontId="8" fillId="0" borderId="51"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1" fontId="0" fillId="6" borderId="51" xfId="0" applyNumberFormat="1" applyFill="1" applyBorder="1" applyAlignment="1" applyProtection="1">
      <alignment horizontal="center" vertical="center"/>
    </xf>
    <xf numFmtId="1" fontId="0" fillId="6" borderId="53" xfId="0" applyNumberFormat="1" applyFill="1" applyBorder="1" applyAlignment="1" applyProtection="1">
      <alignment horizontal="center" vertical="center"/>
    </xf>
    <xf numFmtId="1" fontId="1" fillId="0" borderId="21" xfId="0" applyNumberFormat="1" applyFont="1" applyBorder="1" applyAlignment="1" applyProtection="1">
      <alignment horizontal="center" vertical="center" wrapText="1"/>
    </xf>
    <xf numFmtId="1" fontId="1" fillId="0" borderId="18" xfId="0" applyNumberFormat="1"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 fillId="0" borderId="127" xfId="0" applyFont="1" applyBorder="1" applyAlignment="1" applyProtection="1">
      <alignment horizontal="center" vertical="center" wrapText="1"/>
    </xf>
    <xf numFmtId="0" fontId="1" fillId="0" borderId="128" xfId="0" applyFont="1" applyBorder="1" applyAlignment="1" applyProtection="1">
      <alignment horizontal="center" vertical="center" wrapText="1"/>
    </xf>
    <xf numFmtId="0" fontId="1" fillId="0" borderId="76" xfId="0" applyFont="1" applyBorder="1" applyAlignment="1" applyProtection="1">
      <alignment horizontal="center"/>
    </xf>
    <xf numFmtId="0" fontId="1" fillId="0" borderId="105" xfId="0" applyFont="1" applyBorder="1" applyAlignment="1" applyProtection="1">
      <alignment horizontal="center"/>
    </xf>
    <xf numFmtId="0" fontId="1" fillId="0" borderId="100" xfId="0" applyFont="1" applyBorder="1" applyAlignment="1" applyProtection="1">
      <alignment horizontal="center"/>
    </xf>
    <xf numFmtId="0" fontId="1" fillId="0" borderId="108" xfId="0" applyFont="1" applyBorder="1" applyAlignment="1" applyProtection="1">
      <alignment horizontal="center"/>
    </xf>
    <xf numFmtId="0" fontId="6" fillId="8" borderId="79" xfId="0" applyFont="1" applyFill="1" applyBorder="1" applyAlignment="1" applyProtection="1">
      <alignment horizontal="center" vertical="center" wrapText="1"/>
    </xf>
    <xf numFmtId="0" fontId="6" fillId="8" borderId="111" xfId="0" applyFont="1" applyFill="1" applyBorder="1" applyAlignment="1" applyProtection="1">
      <alignment horizontal="center" vertical="center" wrapText="1"/>
    </xf>
    <xf numFmtId="0" fontId="1" fillId="0" borderId="85"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8" borderId="140" xfId="0" applyFont="1" applyFill="1" applyBorder="1" applyAlignment="1" applyProtection="1">
      <alignment horizontal="center" vertical="center" wrapText="1"/>
    </xf>
    <xf numFmtId="0" fontId="1" fillId="8" borderId="141" xfId="0" applyFont="1" applyFill="1" applyBorder="1" applyAlignment="1" applyProtection="1">
      <alignment horizontal="center" vertical="center" wrapText="1"/>
    </xf>
    <xf numFmtId="0" fontId="1" fillId="0" borderId="51" xfId="0" applyFont="1" applyBorder="1" applyAlignment="1" applyProtection="1">
      <alignment horizontal="center" vertical="center" wrapText="1"/>
    </xf>
    <xf numFmtId="0" fontId="1" fillId="0" borderId="52" xfId="0" applyFont="1" applyBorder="1" applyAlignment="1" applyProtection="1">
      <alignment horizontal="center" vertical="center" wrapText="1"/>
    </xf>
    <xf numFmtId="0" fontId="1" fillId="0" borderId="53" xfId="0" applyFont="1" applyBorder="1" applyAlignment="1" applyProtection="1">
      <alignment horizontal="center" vertical="center" wrapText="1"/>
    </xf>
    <xf numFmtId="0" fontId="1" fillId="8" borderId="61" xfId="0" applyFont="1" applyFill="1" applyBorder="1" applyAlignment="1" applyProtection="1">
      <alignment horizontal="center" vertical="center" wrapText="1"/>
    </xf>
    <xf numFmtId="0" fontId="1" fillId="8" borderId="63" xfId="0" applyFont="1" applyFill="1" applyBorder="1" applyAlignment="1" applyProtection="1">
      <alignment horizontal="center" vertical="center" wrapText="1"/>
    </xf>
    <xf numFmtId="0" fontId="1" fillId="8" borderId="64" xfId="0" applyFont="1" applyFill="1" applyBorder="1" applyAlignment="1" applyProtection="1">
      <alignment horizontal="center" vertical="center" wrapText="1"/>
    </xf>
    <xf numFmtId="0" fontId="0" fillId="8" borderId="10" xfId="0" applyFill="1" applyBorder="1" applyAlignment="1" applyProtection="1">
      <alignment horizontal="left" vertical="center"/>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0" fillId="9" borderId="0" xfId="0" applyFill="1" applyAlignment="1" applyProtection="1">
      <alignment horizontal="center" vertical="center"/>
    </xf>
    <xf numFmtId="0" fontId="0" fillId="8" borderId="8" xfId="0" applyFill="1" applyBorder="1" applyAlignment="1" applyProtection="1">
      <alignment horizontal="center"/>
    </xf>
    <xf numFmtId="0" fontId="0" fillId="8" borderId="5" xfId="0" applyFill="1" applyBorder="1" applyAlignment="1" applyProtection="1">
      <alignment horizontal="center"/>
    </xf>
    <xf numFmtId="0" fontId="0" fillId="8" borderId="0" xfId="0" applyFill="1" applyAlignment="1" applyProtection="1">
      <alignment horizontal="center"/>
    </xf>
    <xf numFmtId="0" fontId="2" fillId="8" borderId="0" xfId="0" quotePrefix="1" applyFont="1" applyFill="1" applyAlignment="1" applyProtection="1">
      <alignment horizontal="center" vertical="center"/>
    </xf>
    <xf numFmtId="0" fontId="2" fillId="8" borderId="0" xfId="0" applyFont="1" applyFill="1" applyAlignment="1" applyProtection="1">
      <alignment horizontal="left" wrapText="1"/>
    </xf>
    <xf numFmtId="0" fontId="1" fillId="0" borderId="1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1" fontId="1" fillId="0" borderId="120" xfId="0" applyNumberFormat="1" applyFont="1" applyBorder="1" applyAlignment="1" applyProtection="1">
      <alignment horizontal="center" vertical="center" wrapText="1"/>
    </xf>
    <xf numFmtId="1" fontId="1" fillId="0" borderId="92" xfId="0" applyNumberFormat="1" applyFont="1" applyBorder="1" applyAlignment="1" applyProtection="1">
      <alignment horizontal="center" vertical="center" wrapText="1"/>
    </xf>
    <xf numFmtId="1" fontId="1" fillId="0" borderId="51" xfId="0" applyNumberFormat="1" applyFont="1" applyBorder="1" applyAlignment="1" applyProtection="1">
      <alignment horizontal="center" vertical="center" wrapText="1"/>
    </xf>
    <xf numFmtId="1" fontId="1" fillId="0" borderId="53" xfId="0" applyNumberFormat="1" applyFont="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17" xfId="0" applyFont="1" applyFill="1" applyBorder="1" applyAlignment="1" applyProtection="1">
      <alignment horizontal="center" vertical="center" wrapText="1"/>
    </xf>
    <xf numFmtId="1" fontId="0" fillId="10" borderId="21" xfId="0" applyNumberFormat="1" applyFill="1" applyBorder="1" applyAlignment="1" applyProtection="1">
      <alignment horizontal="center" vertical="center"/>
    </xf>
    <xf numFmtId="1" fontId="0" fillId="10" borderId="18" xfId="0" applyNumberFormat="1" applyFill="1" applyBorder="1" applyAlignment="1" applyProtection="1">
      <alignment horizontal="center" vertical="center"/>
    </xf>
    <xf numFmtId="0" fontId="1" fillId="8" borderId="16" xfId="0" applyFont="1" applyFill="1" applyBorder="1" applyAlignment="1" applyProtection="1">
      <alignment horizontal="center" vertical="center" wrapText="1"/>
    </xf>
    <xf numFmtId="1" fontId="0" fillId="6" borderId="21" xfId="0" applyNumberFormat="1" applyFill="1" applyBorder="1" applyAlignment="1" applyProtection="1">
      <alignment horizontal="center" vertical="center" wrapText="1"/>
    </xf>
    <xf numFmtId="1" fontId="0" fillId="6" borderId="19" xfId="0" applyNumberFormat="1" applyFill="1" applyBorder="1" applyAlignment="1" applyProtection="1">
      <alignment horizontal="center" vertical="center" wrapText="1"/>
    </xf>
    <xf numFmtId="1" fontId="0" fillId="6" borderId="18" xfId="0" applyNumberFormat="1" applyFill="1" applyBorder="1" applyAlignment="1" applyProtection="1">
      <alignment horizontal="center" vertical="center" wrapText="1"/>
    </xf>
    <xf numFmtId="1" fontId="0" fillId="6" borderId="51" xfId="0" applyNumberFormat="1" applyFill="1" applyBorder="1" applyAlignment="1" applyProtection="1">
      <alignment horizontal="center" vertical="center" wrapText="1"/>
    </xf>
    <xf numFmtId="1" fontId="0" fillId="6" borderId="52" xfId="0" applyNumberFormat="1" applyFill="1" applyBorder="1" applyAlignment="1" applyProtection="1">
      <alignment horizontal="center" vertical="center" wrapText="1"/>
    </xf>
    <xf numFmtId="1" fontId="0" fillId="6" borderId="53" xfId="0" applyNumberFormat="1" applyFill="1" applyBorder="1" applyAlignment="1" applyProtection="1">
      <alignment horizontal="center" vertical="center" wrapText="1"/>
    </xf>
    <xf numFmtId="0" fontId="9" fillId="6" borderId="0" xfId="0" applyFont="1" applyFill="1" applyAlignment="1" applyProtection="1">
      <alignment horizontal="center"/>
    </xf>
    <xf numFmtId="0" fontId="22" fillId="8" borderId="0" xfId="0" applyFont="1" applyFill="1" applyAlignment="1" applyProtection="1">
      <alignment horizontal="center"/>
    </xf>
    <xf numFmtId="0" fontId="7" fillId="8" borderId="4" xfId="0" applyFont="1" applyFill="1" applyBorder="1" applyAlignment="1" applyProtection="1">
      <alignment horizontal="right"/>
    </xf>
    <xf numFmtId="0" fontId="7" fillId="8" borderId="0" xfId="0" applyFont="1" applyFill="1" applyBorder="1" applyAlignment="1" applyProtection="1">
      <alignment horizontal="right"/>
    </xf>
    <xf numFmtId="9" fontId="7" fillId="8" borderId="4" xfId="1" applyFont="1" applyFill="1" applyBorder="1" applyAlignment="1" applyProtection="1">
      <alignment horizontal="left"/>
    </xf>
    <xf numFmtId="9" fontId="7" fillId="8" borderId="0" xfId="1" applyFont="1" applyFill="1" applyBorder="1" applyAlignment="1" applyProtection="1">
      <alignment horizontal="left"/>
    </xf>
    <xf numFmtId="1" fontId="1" fillId="0" borderId="91" xfId="0" applyNumberFormat="1" applyFont="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0" borderId="116" xfId="0" applyNumberFormat="1" applyFont="1" applyBorder="1" applyAlignment="1" applyProtection="1">
      <alignment horizontal="center" vertical="center" wrapText="1"/>
    </xf>
    <xf numFmtId="1" fontId="1" fillId="0" borderId="37" xfId="0" applyNumberFormat="1" applyFont="1" applyBorder="1" applyAlignment="1" applyProtection="1">
      <alignment horizontal="center" vertical="center" wrapText="1"/>
    </xf>
    <xf numFmtId="0" fontId="7" fillId="8" borderId="0" xfId="0" applyFont="1" applyFill="1" applyAlignment="1" applyProtection="1">
      <alignment horizontal="right"/>
    </xf>
    <xf numFmtId="9" fontId="7" fillId="8" borderId="0" xfId="1" applyFont="1" applyFill="1" applyAlignment="1" applyProtection="1">
      <alignment horizontal="left"/>
    </xf>
  </cellXfs>
  <cellStyles count="3">
    <cellStyle name="Lien hypertexte" xfId="2" builtinId="8"/>
    <cellStyle name="Normal" xfId="0" builtinId="0"/>
    <cellStyle name="Pourcentage" xfId="1" builtinId="5"/>
  </cellStyles>
  <dxfs count="23">
    <dxf>
      <numFmt numFmtId="1" formatCode="0"/>
    </dxf>
    <dxf>
      <numFmt numFmtId="165" formatCode="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6" tint="0.39994506668294322"/>
        </patternFill>
      </fill>
    </dxf>
    <dxf>
      <fill>
        <patternFill>
          <bgColor theme="9" tint="0.59996337778862885"/>
        </patternFill>
      </fill>
    </dxf>
  </dxfs>
  <tableStyles count="0" defaultTableStyle="TableStyleMedium2" defaultPivotStyle="PivotStyleLight16"/>
  <colors>
    <mruColors>
      <color rgb="FFABE9FF"/>
      <color rgb="FFBDEEFF"/>
      <color rgb="FF99CCFF"/>
      <color rgb="FFCC9900"/>
      <color rgb="FF66FF33"/>
      <color rgb="FFCC00CC"/>
      <color rgb="FFFF99FF"/>
      <color rgb="FF66FFFF"/>
      <color rgb="FF00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charts/_rels/chart1.xml.rels><?xml version="1.0" encoding="UTF-8" standalone="yes"?>
<Relationships xmlns="http://schemas.openxmlformats.org/package/2006/relationships"><Relationship Id="rId3" Type="http://purl.oclc.org/ooxml/officeDocument/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purl.oclc.org/ooxml/officeDocument/relationships/chartUserShapes" Target="../drawings/drawing4.xml"/></Relationships>
</file>

<file path=xl/charts/_rels/chart2.xml.rels><?xml version="1.0" encoding="UTF-8" standalone="yes"?>
<Relationships xmlns="http://schemas.openxmlformats.org/package/2006/relationships"><Relationship Id="rId3" Type="http://purl.oclc.org/ooxml/officeDocument/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purl.oclc.org/ooxml/officeDocument/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purl.oclc.org/ooxml/officeDocument/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purl.oclc.org/ooxml/officeDocument/relationships/chartUserShapes" Target="../drawings/drawing7.xml"/></Relationships>
</file>

<file path=xl/charts/_rels/chart5.xml.rels><?xml version="1.0" encoding="UTF-8" standalone="yes"?>
<Relationships xmlns="http://schemas.openxmlformats.org/package/2006/relationships"><Relationship Id="rId3" Type="http://purl.oclc.org/ooxml/officeDocument/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purl.oclc.org/ooxml/officeDocument/relationships/chartUserShapes" Target="../drawings/drawing8.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44455380577428"/>
          <c:y val="0.2080192882866386"/>
          <c:w val="0.83735889066995162"/>
          <c:h val="0.60772093023255813"/>
        </c:manualLayout>
      </c:layout>
      <c:barChart>
        <c:barDir val="col"/>
        <c:grouping val="clustered"/>
        <c:varyColors val="0"/>
        <c:ser>
          <c:idx val="6"/>
          <c:order val="0"/>
          <c:tx>
            <c:strRef>
              <c:f>SAISIE!$M$145</c:f>
              <c:strCache>
                <c:ptCount val="1"/>
                <c:pt idx="0">
                  <c:v>Rendement moyen</c:v>
                </c:pt>
              </c:strCache>
            </c:strRef>
          </c:tx>
          <c:spPr>
            <a:solidFill>
              <a:srgbClr val="4BACC6">
                <a:lumMod val="75%"/>
              </a:srgb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SAISIE!$N$144:$O$144</c:f>
              <c:numCache>
                <c:formatCode>General</c:formatCode>
                <c:ptCount val="2"/>
                <c:pt idx="0">
                  <c:v>0</c:v>
                </c:pt>
                <c:pt idx="1">
                  <c:v>0</c:v>
                </c:pt>
              </c:numCache>
            </c:numRef>
          </c:cat>
          <c:val>
            <c:numRef>
              <c:f>SAISIE!$N$145:$O$145</c:f>
              <c:numCache>
                <c:formatCode>0</c:formatCode>
                <c:ptCount val="2"/>
                <c:pt idx="0">
                  <c:v>0</c:v>
                </c:pt>
                <c:pt idx="1">
                  <c:v>0</c:v>
                </c:pt>
              </c:numCache>
            </c:numRef>
          </c:val>
          <c:extLst>
            <c:ext xmlns:c16="http://schemas.microsoft.com/office/drawing/2014/chart" uri="{C3380CC4-5D6E-409C-BE32-E72D297353CC}">
              <c16:uniqueId val="{00000000-67B6-407D-9396-1DCA8DB6739C}"/>
            </c:ext>
          </c:extLst>
        </c:ser>
        <c:dLbls>
          <c:showLegendKey val="0"/>
          <c:showVal val="0"/>
          <c:showCatName val="0"/>
          <c:showSerName val="0"/>
          <c:showPercent val="0"/>
          <c:showBubbleSize val="0"/>
        </c:dLbls>
        <c:gapWidth val="100"/>
        <c:axId val="542265592"/>
        <c:axId val="542262640"/>
      </c:barChart>
      <c:catAx>
        <c:axId val="542265592"/>
        <c:scaling>
          <c:orientation val="minMax"/>
        </c:scaling>
        <c:delete val="0"/>
        <c:axPos val="b"/>
        <c:numFmt formatCode="General" sourceLinked="1"/>
        <c:majorTickMark val="none"/>
        <c:minorTickMark val="none"/>
        <c:tickLblPos val="low"/>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fr-FR"/>
          </a:p>
        </c:txPr>
        <c:crossAx val="542262640"/>
        <c:crosses val="autoZero"/>
        <c:auto val="1"/>
        <c:lblAlgn val="ctr"/>
        <c:lblOffset val="100"/>
        <c:noMultiLvlLbl val="0"/>
      </c:catAx>
      <c:valAx>
        <c:axId val="542262640"/>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fr-FR"/>
          </a:p>
        </c:txPr>
        <c:crossAx val="542265592"/>
        <c:crosses val="autoZero"/>
        <c:crossBetween val="between"/>
      </c:valAx>
      <c:spPr>
        <a:noFill/>
        <a:ln>
          <a:noFill/>
        </a:ln>
        <a:effectLst/>
      </c:spPr>
    </c:plotArea>
    <c:plotVisOnly val="0"/>
    <c:dispBlanksAs val="gap"/>
    <c:showDLblsOverMax val="0"/>
    <c:extLst/>
  </c:chart>
  <c:spPr>
    <a:solidFill>
      <a:schemeClr val="bg1"/>
    </a:solidFill>
    <a:ln w="9525" cap="flat" cmpd="sng" algn="ctr">
      <a:solidFill>
        <a:sysClr val="window" lastClr="FFFFFF">
          <a:lumMod val="65%"/>
        </a:sysClr>
      </a:solidFill>
      <a:round/>
    </a:ln>
    <a:effectLst/>
  </c:spPr>
  <c:txPr>
    <a:bodyPr/>
    <a:lstStyle/>
    <a:p>
      <a:pPr>
        <a:defRPr/>
      </a:pPr>
      <a:endParaRPr lang="fr-FR"/>
    </a:p>
  </c:txPr>
  <c:printSettings>
    <c:headerFooter/>
    <c:pageMargins b="0.75" l="0.7" r="0.7" t="0.75" header="0.3" footer="0.3"/>
    <c:pageSetup orientation="portrait"/>
  </c:printSettings>
  <c:userShapes r:id="rId4"/>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19020086122401"/>
          <c:y val="0.20424730223912618"/>
          <c:w val="0.77173231562402766"/>
          <c:h val="0.63018469854808379"/>
        </c:manualLayout>
      </c:layout>
      <c:barChart>
        <c:barDir val="col"/>
        <c:grouping val="stacked"/>
        <c:varyColors val="0"/>
        <c:ser>
          <c:idx val="0"/>
          <c:order val="0"/>
          <c:tx>
            <c:strRef>
              <c:f>RESULTATS!$B$21</c:f>
              <c:strCache>
                <c:ptCount val="1"/>
                <c:pt idx="0">
                  <c:v>Semences</c:v>
                </c:pt>
              </c:strCache>
            </c:strRef>
          </c:tx>
          <c:spPr>
            <a:solidFill>
              <a:schemeClr val="accent2">
                <a:lumMod val="40%"/>
                <a:lumOff val="6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
                        <a:lumOff val="25%"/>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RESULTATS!$E$21:$F$21</c:f>
              <c:numCache>
                <c:formatCode>0</c:formatCode>
                <c:ptCount val="2"/>
                <c:pt idx="0">
                  <c:v>0</c:v>
                </c:pt>
                <c:pt idx="1">
                  <c:v>0</c:v>
                </c:pt>
              </c:numCache>
            </c:numRef>
          </c:val>
          <c:extLst>
            <c:ext xmlns:c16="http://schemas.microsoft.com/office/drawing/2014/chart" uri="{C3380CC4-5D6E-409C-BE32-E72D297353CC}">
              <c16:uniqueId val="{00000000-414D-4B8D-A1A5-9F7B6A3B1F7D}"/>
            </c:ext>
          </c:extLst>
        </c:ser>
        <c:ser>
          <c:idx val="1"/>
          <c:order val="1"/>
          <c:tx>
            <c:strRef>
              <c:f>RESULTATS!$B$22</c:f>
              <c:strCache>
                <c:ptCount val="1"/>
                <c:pt idx="0">
                  <c:v>Engrais total</c:v>
                </c:pt>
              </c:strCache>
            </c:strRef>
          </c:tx>
          <c:spPr>
            <a:solidFill>
              <a:schemeClr val="accent3">
                <a:lumMod val="5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RESULTATS!$E$22:$F$22</c:f>
              <c:numCache>
                <c:formatCode>0</c:formatCode>
                <c:ptCount val="2"/>
                <c:pt idx="0">
                  <c:v>0</c:v>
                </c:pt>
                <c:pt idx="1">
                  <c:v>0</c:v>
                </c:pt>
              </c:numCache>
            </c:numRef>
          </c:val>
          <c:extLst>
            <c:ext xmlns:c16="http://schemas.microsoft.com/office/drawing/2014/chart" uri="{C3380CC4-5D6E-409C-BE32-E72D297353CC}">
              <c16:uniqueId val="{00000001-414D-4B8D-A1A5-9F7B6A3B1F7D}"/>
            </c:ext>
          </c:extLst>
        </c:ser>
        <c:ser>
          <c:idx val="2"/>
          <c:order val="2"/>
          <c:tx>
            <c:strRef>
              <c:f>RESULTATS!$B$24</c:f>
              <c:strCache>
                <c:ptCount val="1"/>
                <c:pt idx="0">
                  <c:v>Produits phytosanitaires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RESULTATS!$E$24:$F$24</c:f>
              <c:numCache>
                <c:formatCode>0</c:formatCode>
                <c:ptCount val="2"/>
                <c:pt idx="0">
                  <c:v>0</c:v>
                </c:pt>
                <c:pt idx="1">
                  <c:v>0</c:v>
                </c:pt>
              </c:numCache>
            </c:numRef>
          </c:val>
          <c:extLst>
            <c:ext xmlns:c16="http://schemas.microsoft.com/office/drawing/2014/chart" uri="{C3380CC4-5D6E-409C-BE32-E72D297353CC}">
              <c16:uniqueId val="{00000009-414D-4B8D-A1A5-9F7B6A3B1F7D}"/>
            </c:ext>
          </c:extLst>
        </c:ser>
        <c:ser>
          <c:idx val="3"/>
          <c:order val="3"/>
          <c:tx>
            <c:strRef>
              <c:f>RESULTATS!$B$25</c:f>
              <c:strCache>
                <c:ptCount val="1"/>
                <c:pt idx="0">
                  <c:v>Stockage et/ou irrigation : énergie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RESULTATS!$E$25:$F$25</c:f>
              <c:numCache>
                <c:formatCode>0</c:formatCode>
                <c:ptCount val="2"/>
                <c:pt idx="0">
                  <c:v>0</c:v>
                </c:pt>
                <c:pt idx="1">
                  <c:v>0</c:v>
                </c:pt>
              </c:numCache>
            </c:numRef>
          </c:val>
          <c:extLst>
            <c:ext xmlns:c16="http://schemas.microsoft.com/office/drawing/2014/chart" uri="{C3380CC4-5D6E-409C-BE32-E72D297353CC}">
              <c16:uniqueId val="{0000000A-414D-4B8D-A1A5-9F7B6A3B1F7D}"/>
            </c:ext>
          </c:extLst>
        </c:ser>
        <c:ser>
          <c:idx val="4"/>
          <c:order val="4"/>
          <c:tx>
            <c:strRef>
              <c:f>RESULTATS!$B$26</c:f>
              <c:strCache>
                <c:ptCount val="1"/>
                <c:pt idx="0">
                  <c:v>Séchage</c:v>
                </c:pt>
              </c:strCache>
            </c:strRef>
          </c:tx>
          <c:spPr>
            <a:solidFill>
              <a:srgbClr val="CC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RESULTATS!$E$26:$F$26</c:f>
              <c:numCache>
                <c:formatCode>0</c:formatCode>
                <c:ptCount val="2"/>
                <c:pt idx="0">
                  <c:v>0</c:v>
                </c:pt>
                <c:pt idx="1">
                  <c:v>0</c:v>
                </c:pt>
              </c:numCache>
            </c:numRef>
          </c:val>
          <c:extLst>
            <c:ext xmlns:c16="http://schemas.microsoft.com/office/drawing/2014/chart" uri="{C3380CC4-5D6E-409C-BE32-E72D297353CC}">
              <c16:uniqueId val="{0000000B-414D-4B8D-A1A5-9F7B6A3B1F7D}"/>
            </c:ext>
          </c:extLst>
        </c:ser>
        <c:ser>
          <c:idx val="5"/>
          <c:order val="5"/>
          <c:tx>
            <c:strRef>
              <c:f>RESULTATS!$B$27</c:f>
              <c:strCache>
                <c:ptCount val="1"/>
                <c:pt idx="0">
                  <c:v>Carburant</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RESULTATS!$E$20:$F$20</c:f>
              <c:numCache>
                <c:formatCode>0</c:formatCode>
                <c:ptCount val="2"/>
                <c:pt idx="0">
                  <c:v>0</c:v>
                </c:pt>
                <c:pt idx="1">
                  <c:v>0</c:v>
                </c:pt>
              </c:numCache>
            </c:numRef>
          </c:cat>
          <c:val>
            <c:numRef>
              <c:f>RESULTATS!$E$27:$F$27</c:f>
              <c:numCache>
                <c:formatCode>0</c:formatCode>
                <c:ptCount val="2"/>
                <c:pt idx="0">
                  <c:v>0</c:v>
                </c:pt>
                <c:pt idx="1">
                  <c:v>0</c:v>
                </c:pt>
              </c:numCache>
            </c:numRef>
          </c:val>
          <c:extLst>
            <c:ext xmlns:c16="http://schemas.microsoft.com/office/drawing/2014/chart" uri="{C3380CC4-5D6E-409C-BE32-E72D297353CC}">
              <c16:uniqueId val="{00000001-E6BA-4EFA-9785-78B2B39A01E9}"/>
            </c:ext>
          </c:extLst>
        </c:ser>
        <c:dLbls>
          <c:showLegendKey val="0"/>
          <c:showVal val="0"/>
          <c:showCatName val="0"/>
          <c:showSerName val="0"/>
          <c:showPercent val="0"/>
          <c:showBubbleSize val="0"/>
        </c:dLbls>
        <c:gapWidth val="50"/>
        <c:overlap val="100"/>
        <c:axId val="626189608"/>
        <c:axId val="626191904"/>
      </c:barChart>
      <c:catAx>
        <c:axId val="626189608"/>
        <c:scaling>
          <c:orientation val="minMax"/>
        </c:scaling>
        <c:delete val="0"/>
        <c:axPos val="b"/>
        <c:numFmt formatCode="0"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6191904"/>
        <c:crosses val="autoZero"/>
        <c:auto val="1"/>
        <c:lblAlgn val="ctr"/>
        <c:lblOffset val="100"/>
        <c:noMultiLvlLbl val="0"/>
      </c:catAx>
      <c:valAx>
        <c:axId val="626191904"/>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6189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65%"/>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19020086122401"/>
          <c:y val="0.20424730223912618"/>
          <c:w val="0.77173231562402766"/>
          <c:h val="0.64130558518230518"/>
        </c:manualLayout>
      </c:layout>
      <c:barChart>
        <c:barDir val="col"/>
        <c:grouping val="stacked"/>
        <c:varyColors val="0"/>
        <c:ser>
          <c:idx val="0"/>
          <c:order val="0"/>
          <c:tx>
            <c:strRef>
              <c:f>RESULTATS!$B$21</c:f>
              <c:strCache>
                <c:ptCount val="1"/>
                <c:pt idx="0">
                  <c:v>Semences</c:v>
                </c:pt>
              </c:strCache>
            </c:strRef>
          </c:tx>
          <c:spPr>
            <a:solidFill>
              <a:schemeClr val="accent2">
                <a:lumMod val="40%"/>
                <a:lumOff val="6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
                        <a:lumOff val="25%"/>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RESULTATS!$C$21:$D$21</c:f>
              <c:numCache>
                <c:formatCode>0</c:formatCode>
                <c:ptCount val="2"/>
                <c:pt idx="0">
                  <c:v>0</c:v>
                </c:pt>
                <c:pt idx="1">
                  <c:v>0</c:v>
                </c:pt>
              </c:numCache>
            </c:numRef>
          </c:val>
          <c:extLst>
            <c:ext xmlns:c16="http://schemas.microsoft.com/office/drawing/2014/chart" uri="{C3380CC4-5D6E-409C-BE32-E72D297353CC}">
              <c16:uniqueId val="{00000000-0254-437A-BD35-F65D7A19662E}"/>
            </c:ext>
          </c:extLst>
        </c:ser>
        <c:ser>
          <c:idx val="1"/>
          <c:order val="1"/>
          <c:tx>
            <c:strRef>
              <c:f>RESULTATS!$B$22</c:f>
              <c:strCache>
                <c:ptCount val="1"/>
                <c:pt idx="0">
                  <c:v>Engrais total</c:v>
                </c:pt>
              </c:strCache>
            </c:strRef>
          </c:tx>
          <c:spPr>
            <a:solidFill>
              <a:schemeClr val="accent3">
                <a:lumMod val="5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RESULTATS!$C$22:$D$22</c:f>
              <c:numCache>
                <c:formatCode>0</c:formatCode>
                <c:ptCount val="2"/>
                <c:pt idx="0">
                  <c:v>0</c:v>
                </c:pt>
                <c:pt idx="1">
                  <c:v>0</c:v>
                </c:pt>
              </c:numCache>
            </c:numRef>
          </c:val>
          <c:extLst>
            <c:ext xmlns:c16="http://schemas.microsoft.com/office/drawing/2014/chart" uri="{C3380CC4-5D6E-409C-BE32-E72D297353CC}">
              <c16:uniqueId val="{00000001-0254-437A-BD35-F65D7A19662E}"/>
            </c:ext>
          </c:extLst>
        </c:ser>
        <c:ser>
          <c:idx val="3"/>
          <c:order val="2"/>
          <c:tx>
            <c:strRef>
              <c:f>RESULTATS!$B$24</c:f>
              <c:strCache>
                <c:ptCount val="1"/>
                <c:pt idx="0">
                  <c:v>Produits phytosanitaires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RESULTATS!$C$24:$D$24</c:f>
              <c:numCache>
                <c:formatCode>0</c:formatCode>
                <c:ptCount val="2"/>
                <c:pt idx="0">
                  <c:v>0</c:v>
                </c:pt>
                <c:pt idx="1">
                  <c:v>0</c:v>
                </c:pt>
              </c:numCache>
            </c:numRef>
          </c:val>
          <c:extLst>
            <c:ext xmlns:c16="http://schemas.microsoft.com/office/drawing/2014/chart" uri="{C3380CC4-5D6E-409C-BE32-E72D297353CC}">
              <c16:uniqueId val="{00000002-0254-437A-BD35-F65D7A19662E}"/>
            </c:ext>
          </c:extLst>
        </c:ser>
        <c:ser>
          <c:idx val="4"/>
          <c:order val="3"/>
          <c:tx>
            <c:strRef>
              <c:f>RESULTATS!$B$25</c:f>
              <c:strCache>
                <c:ptCount val="1"/>
                <c:pt idx="0">
                  <c:v>Stockage et/ou irrigation : énergie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RESULTATS!$C$25:$D$25</c:f>
              <c:numCache>
                <c:formatCode>0</c:formatCode>
                <c:ptCount val="2"/>
                <c:pt idx="0">
                  <c:v>0</c:v>
                </c:pt>
                <c:pt idx="1">
                  <c:v>0</c:v>
                </c:pt>
              </c:numCache>
            </c:numRef>
          </c:val>
          <c:extLst>
            <c:ext xmlns:c16="http://schemas.microsoft.com/office/drawing/2014/chart" uri="{C3380CC4-5D6E-409C-BE32-E72D297353CC}">
              <c16:uniqueId val="{00000003-0254-437A-BD35-F65D7A19662E}"/>
            </c:ext>
          </c:extLst>
        </c:ser>
        <c:ser>
          <c:idx val="5"/>
          <c:order val="4"/>
          <c:tx>
            <c:strRef>
              <c:f>RESULTATS!$B$26</c:f>
              <c:strCache>
                <c:ptCount val="1"/>
                <c:pt idx="0">
                  <c:v>Séchage</c:v>
                </c:pt>
              </c:strCache>
            </c:strRef>
          </c:tx>
          <c:spPr>
            <a:solidFill>
              <a:srgbClr val="CC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RESULTATS!$C$26:$D$26</c:f>
              <c:numCache>
                <c:formatCode>0</c:formatCode>
                <c:ptCount val="2"/>
                <c:pt idx="0">
                  <c:v>0</c:v>
                </c:pt>
                <c:pt idx="1">
                  <c:v>0</c:v>
                </c:pt>
              </c:numCache>
            </c:numRef>
          </c:val>
          <c:extLst>
            <c:ext xmlns:c16="http://schemas.microsoft.com/office/drawing/2014/chart" uri="{C3380CC4-5D6E-409C-BE32-E72D297353CC}">
              <c16:uniqueId val="{00000004-0254-437A-BD35-F65D7A19662E}"/>
            </c:ext>
          </c:extLst>
        </c:ser>
        <c:ser>
          <c:idx val="2"/>
          <c:order val="5"/>
          <c:tx>
            <c:strRef>
              <c:f>RESULTATS!$B$27</c:f>
              <c:strCache>
                <c:ptCount val="1"/>
                <c:pt idx="0">
                  <c:v>Carburant</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RESULTATS!$C$20:$D$20</c:f>
              <c:numCache>
                <c:formatCode>0</c:formatCode>
                <c:ptCount val="2"/>
                <c:pt idx="0">
                  <c:v>0</c:v>
                </c:pt>
                <c:pt idx="1">
                  <c:v>0</c:v>
                </c:pt>
              </c:numCache>
            </c:numRef>
          </c:cat>
          <c:val>
            <c:numRef>
              <c:f>RESULTATS!$C$27:$D$27</c:f>
              <c:numCache>
                <c:formatCode>0</c:formatCode>
                <c:ptCount val="2"/>
                <c:pt idx="0">
                  <c:v>0</c:v>
                </c:pt>
                <c:pt idx="1">
                  <c:v>0</c:v>
                </c:pt>
              </c:numCache>
            </c:numRef>
          </c:val>
          <c:extLst>
            <c:ext xmlns:c16="http://schemas.microsoft.com/office/drawing/2014/chart" uri="{C3380CC4-5D6E-409C-BE32-E72D297353CC}">
              <c16:uniqueId val="{00000001-C68F-47AE-89DF-0DD4B8420BE7}"/>
            </c:ext>
          </c:extLst>
        </c:ser>
        <c:dLbls>
          <c:showLegendKey val="0"/>
          <c:showVal val="0"/>
          <c:showCatName val="0"/>
          <c:showSerName val="0"/>
          <c:showPercent val="0"/>
          <c:showBubbleSize val="0"/>
        </c:dLbls>
        <c:gapWidth val="50"/>
        <c:overlap val="100"/>
        <c:axId val="626189608"/>
        <c:axId val="626191904"/>
      </c:barChart>
      <c:catAx>
        <c:axId val="626189608"/>
        <c:scaling>
          <c:orientation val="minMax"/>
        </c:scaling>
        <c:delete val="0"/>
        <c:axPos val="b"/>
        <c:numFmt formatCode="0"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6191904"/>
        <c:crosses val="autoZero"/>
        <c:auto val="1"/>
        <c:lblAlgn val="ctr"/>
        <c:lblOffset val="100"/>
        <c:noMultiLvlLbl val="0"/>
      </c:catAx>
      <c:valAx>
        <c:axId val="626191904"/>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6189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65%"/>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911361058680386E-2"/>
          <c:y val="0.1449877167428846"/>
          <c:w val="0.8300326426875928"/>
          <c:h val="0.74633409248584304"/>
        </c:manualLayout>
      </c:layout>
      <c:lineChart>
        <c:grouping val="standard"/>
        <c:varyColors val="0"/>
        <c:ser>
          <c:idx val="0"/>
          <c:order val="0"/>
          <c:tx>
            <c:strRef>
              <c:f>SAISIE!$C$124</c:f>
              <c:strCache>
                <c:ptCount val="1"/>
                <c:pt idx="0">
                  <c:v>Semences</c:v>
                </c:pt>
              </c:strCache>
            </c:strRef>
          </c:tx>
          <c:spPr>
            <a:ln w="31750" cap="rnd">
              <a:solidFill>
                <a:srgbClr val="C0504D">
                  <a:lumMod val="60%"/>
                  <a:lumOff val="40%"/>
                </a:srgbClr>
              </a:solidFill>
              <a:round/>
            </a:ln>
            <a:effectLst/>
          </c:spPr>
          <c:marker>
            <c:symbol val="circle"/>
            <c:size val="7"/>
            <c:spPr>
              <a:solidFill>
                <a:srgbClr val="C0504D">
                  <a:lumMod val="60%"/>
                  <a:lumOff val="40%"/>
                </a:srgbClr>
              </a:solidFill>
              <a:ln w="9525">
                <a:solidFill>
                  <a:srgbClr val="C0504D">
                    <a:lumMod val="60%"/>
                    <a:lumOff val="40%"/>
                  </a:srgbClr>
                </a:solidFill>
              </a:ln>
              <a:effectLst/>
            </c:spPr>
          </c:marker>
          <c:cat>
            <c:numRef>
              <c:f>SAISIE!$E$123:$F$123</c:f>
              <c:numCache>
                <c:formatCode>0</c:formatCode>
                <c:ptCount val="2"/>
                <c:pt idx="0">
                  <c:v>0</c:v>
                </c:pt>
                <c:pt idx="1">
                  <c:v>0</c:v>
                </c:pt>
              </c:numCache>
            </c:numRef>
          </c:cat>
          <c:val>
            <c:numRef>
              <c:f>SAISIE!$E$124:$F$124</c:f>
              <c:numCache>
                <c:formatCode>0</c:formatCode>
                <c:ptCount val="2"/>
                <c:pt idx="0">
                  <c:v>0</c:v>
                </c:pt>
                <c:pt idx="1">
                  <c:v>0</c:v>
                </c:pt>
              </c:numCache>
            </c:numRef>
          </c:val>
          <c:smooth val="0"/>
          <c:extLst>
            <c:ext xmlns:c16="http://schemas.microsoft.com/office/drawing/2014/chart" uri="{C3380CC4-5D6E-409C-BE32-E72D297353CC}">
              <c16:uniqueId val="{00000000-35D1-41DF-AD53-39544D005345}"/>
            </c:ext>
          </c:extLst>
        </c:ser>
        <c:ser>
          <c:idx val="1"/>
          <c:order val="1"/>
          <c:tx>
            <c:strRef>
              <c:f>SAISIE!$C$125</c:f>
              <c:strCache>
                <c:ptCount val="1"/>
                <c:pt idx="0">
                  <c:v>Engrais total</c:v>
                </c:pt>
              </c:strCache>
            </c:strRef>
          </c:tx>
          <c:spPr>
            <a:ln w="31750" cap="rnd">
              <a:solidFill>
                <a:srgbClr val="9BBB59">
                  <a:lumMod val="50%"/>
                </a:srgbClr>
              </a:solidFill>
              <a:round/>
            </a:ln>
            <a:effectLst/>
          </c:spPr>
          <c:marker>
            <c:symbol val="square"/>
            <c:size val="7"/>
            <c:spPr>
              <a:solidFill>
                <a:srgbClr val="9BBB59">
                  <a:lumMod val="50%"/>
                </a:srgbClr>
              </a:solidFill>
              <a:ln w="9525">
                <a:solidFill>
                  <a:srgbClr val="9BBB59">
                    <a:lumMod val="50%"/>
                  </a:srgb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8-B1C0-4EAD-AA8B-F803D5358BFC}"/>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3">
                          <a:lumMod val="5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EDDA-47C3-A7DC-D83052454E0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SAISIE!$E$123:$F$123</c:f>
              <c:numCache>
                <c:formatCode>0</c:formatCode>
                <c:ptCount val="2"/>
                <c:pt idx="0">
                  <c:v>0</c:v>
                </c:pt>
                <c:pt idx="1">
                  <c:v>0</c:v>
                </c:pt>
              </c:numCache>
            </c:numRef>
          </c:cat>
          <c:val>
            <c:numRef>
              <c:f>SAISIE!$E$125:$F$125</c:f>
              <c:numCache>
                <c:formatCode>0</c:formatCode>
                <c:ptCount val="2"/>
                <c:pt idx="0">
                  <c:v>0</c:v>
                </c:pt>
                <c:pt idx="1">
                  <c:v>0</c:v>
                </c:pt>
              </c:numCache>
            </c:numRef>
          </c:val>
          <c:smooth val="0"/>
          <c:extLst>
            <c:ext xmlns:c16="http://schemas.microsoft.com/office/drawing/2014/chart" uri="{C3380CC4-5D6E-409C-BE32-E72D297353CC}">
              <c16:uniqueId val="{00000001-35D1-41DF-AD53-39544D005345}"/>
            </c:ext>
          </c:extLst>
        </c:ser>
        <c:ser>
          <c:idx val="2"/>
          <c:order val="2"/>
          <c:tx>
            <c:strRef>
              <c:f>SAISIE!$C$126</c:f>
              <c:strCache>
                <c:ptCount val="1"/>
                <c:pt idx="0">
                  <c:v>dont Azote simple</c:v>
                </c:pt>
              </c:strCache>
            </c:strRef>
          </c:tx>
          <c:spPr>
            <a:ln w="31750" cap="rnd">
              <a:solidFill>
                <a:srgbClr val="9BBB59"/>
              </a:solidFill>
              <a:prstDash val="dash"/>
              <a:round/>
            </a:ln>
            <a:effectLst/>
          </c:spPr>
          <c:marker>
            <c:symbol val="diamond"/>
            <c:size val="9"/>
            <c:spPr>
              <a:solidFill>
                <a:srgbClr val="9BBB59"/>
              </a:solidFill>
              <a:ln w="9525">
                <a:solidFill>
                  <a:srgbClr val="9BBB59"/>
                </a:solidFill>
                <a:prstDash val="solid"/>
              </a:ln>
              <a:effectLst/>
            </c:spPr>
          </c:marker>
          <c:cat>
            <c:numRef>
              <c:f>SAISIE!$E$123:$F$123</c:f>
              <c:numCache>
                <c:formatCode>0</c:formatCode>
                <c:ptCount val="2"/>
                <c:pt idx="0">
                  <c:v>0</c:v>
                </c:pt>
                <c:pt idx="1">
                  <c:v>0</c:v>
                </c:pt>
              </c:numCache>
            </c:numRef>
          </c:cat>
          <c:val>
            <c:numRef>
              <c:f>SAISIE!$E$126:$F$126</c:f>
              <c:numCache>
                <c:formatCode>0</c:formatCode>
                <c:ptCount val="2"/>
                <c:pt idx="0">
                  <c:v>0</c:v>
                </c:pt>
                <c:pt idx="1">
                  <c:v>0</c:v>
                </c:pt>
              </c:numCache>
            </c:numRef>
          </c:val>
          <c:smooth val="0"/>
          <c:extLst>
            <c:ext xmlns:c16="http://schemas.microsoft.com/office/drawing/2014/chart" uri="{C3380CC4-5D6E-409C-BE32-E72D297353CC}">
              <c16:uniqueId val="{00000002-35D1-41DF-AD53-39544D005345}"/>
            </c:ext>
          </c:extLst>
        </c:ser>
        <c:ser>
          <c:idx val="4"/>
          <c:order val="3"/>
          <c:tx>
            <c:strRef>
              <c:f>SAISIE!$C$127</c:f>
              <c:strCache>
                <c:ptCount val="1"/>
                <c:pt idx="0">
                  <c:v>Produits phytosanitaires</c:v>
                </c:pt>
              </c:strCache>
            </c:strRef>
          </c:tx>
          <c:spPr>
            <a:ln w="31750" cap="rnd">
              <a:solidFill>
                <a:srgbClr val="00B0F0"/>
              </a:solidFill>
              <a:prstDash val="solid"/>
              <a:round/>
            </a:ln>
            <a:effectLst/>
          </c:spPr>
          <c:marker>
            <c:symbol val="circle"/>
            <c:size val="5"/>
            <c:spPr>
              <a:solidFill>
                <a:srgbClr val="00B0F0"/>
              </a:solidFill>
              <a:ln w="9525">
                <a:solidFill>
                  <a:srgbClr val="00B0F0"/>
                </a:solidFill>
              </a:ln>
              <a:effectLst/>
            </c:spPr>
          </c:marker>
          <c:cat>
            <c:numRef>
              <c:f>SAISIE!$E$123:$F$123</c:f>
              <c:numCache>
                <c:formatCode>0</c:formatCode>
                <c:ptCount val="2"/>
                <c:pt idx="0">
                  <c:v>0</c:v>
                </c:pt>
                <c:pt idx="1">
                  <c:v>0</c:v>
                </c:pt>
              </c:numCache>
            </c:numRef>
          </c:cat>
          <c:val>
            <c:numRef>
              <c:f>SAISIE!$E$127:$F$127</c:f>
              <c:numCache>
                <c:formatCode>0</c:formatCode>
                <c:ptCount val="2"/>
                <c:pt idx="0">
                  <c:v>0</c:v>
                </c:pt>
                <c:pt idx="1">
                  <c:v>0</c:v>
                </c:pt>
              </c:numCache>
            </c:numRef>
          </c:val>
          <c:smooth val="0"/>
          <c:extLst>
            <c:ext xmlns:c16="http://schemas.microsoft.com/office/drawing/2014/chart" uri="{C3380CC4-5D6E-409C-BE32-E72D297353CC}">
              <c16:uniqueId val="{00000003-35D1-41DF-AD53-39544D005345}"/>
            </c:ext>
          </c:extLst>
        </c:ser>
        <c:ser>
          <c:idx val="5"/>
          <c:order val="4"/>
          <c:tx>
            <c:strRef>
              <c:f>SAISIE!$C$128</c:f>
              <c:strCache>
                <c:ptCount val="1"/>
                <c:pt idx="0">
                  <c:v>Stockage et/ou irrigation : énergie</c:v>
                </c:pt>
              </c:strCache>
            </c:strRef>
          </c:tx>
          <c:spPr>
            <a:ln w="31750" cap="rnd">
              <a:solidFill>
                <a:srgbClr val="0070C0"/>
              </a:solidFill>
              <a:round/>
            </a:ln>
            <a:effectLst/>
          </c:spPr>
          <c:marker>
            <c:symbol val="circle"/>
            <c:size val="5"/>
            <c:spPr>
              <a:solidFill>
                <a:srgbClr val="0070C0"/>
              </a:solidFill>
              <a:ln w="9525">
                <a:solidFill>
                  <a:srgbClr val="0070C0"/>
                </a:solidFill>
              </a:ln>
              <a:effectLst/>
            </c:spPr>
          </c:marker>
          <c:cat>
            <c:numRef>
              <c:f>SAISIE!$E$123:$F$123</c:f>
              <c:numCache>
                <c:formatCode>0</c:formatCode>
                <c:ptCount val="2"/>
                <c:pt idx="0">
                  <c:v>0</c:v>
                </c:pt>
                <c:pt idx="1">
                  <c:v>0</c:v>
                </c:pt>
              </c:numCache>
            </c:numRef>
          </c:cat>
          <c:val>
            <c:numRef>
              <c:f>SAISIE!$E$128:$F$128</c:f>
              <c:numCache>
                <c:formatCode>0</c:formatCode>
                <c:ptCount val="2"/>
                <c:pt idx="0">
                  <c:v>0</c:v>
                </c:pt>
                <c:pt idx="1">
                  <c:v>0</c:v>
                </c:pt>
              </c:numCache>
            </c:numRef>
          </c:val>
          <c:smooth val="0"/>
          <c:extLst>
            <c:ext xmlns:c16="http://schemas.microsoft.com/office/drawing/2014/chart" uri="{C3380CC4-5D6E-409C-BE32-E72D297353CC}">
              <c16:uniqueId val="{00000004-35D1-41DF-AD53-39544D005345}"/>
            </c:ext>
          </c:extLst>
        </c:ser>
        <c:ser>
          <c:idx val="6"/>
          <c:order val="5"/>
          <c:tx>
            <c:strRef>
              <c:f>SAISIE!$C$129</c:f>
              <c:strCache>
                <c:ptCount val="1"/>
                <c:pt idx="0">
                  <c:v>Séchage</c:v>
                </c:pt>
              </c:strCache>
            </c:strRef>
          </c:tx>
          <c:spPr>
            <a:ln w="31750" cap="rnd">
              <a:solidFill>
                <a:srgbClr val="CC9900"/>
              </a:solidFill>
              <a:round/>
            </a:ln>
            <a:effectLst/>
          </c:spPr>
          <c:marker>
            <c:symbol val="circle"/>
            <c:size val="5"/>
            <c:spPr>
              <a:solidFill>
                <a:srgbClr val="CC9900"/>
              </a:solidFill>
              <a:ln w="9525">
                <a:solidFill>
                  <a:srgbClr val="CC9900"/>
                </a:solidFill>
              </a:ln>
              <a:effectLst/>
            </c:spPr>
          </c:marker>
          <c:cat>
            <c:numRef>
              <c:f>SAISIE!$E$123:$F$123</c:f>
              <c:numCache>
                <c:formatCode>0</c:formatCode>
                <c:ptCount val="2"/>
                <c:pt idx="0">
                  <c:v>0</c:v>
                </c:pt>
                <c:pt idx="1">
                  <c:v>0</c:v>
                </c:pt>
              </c:numCache>
            </c:numRef>
          </c:cat>
          <c:val>
            <c:numRef>
              <c:f>SAISIE!$E$129:$F$129</c:f>
              <c:numCache>
                <c:formatCode>0</c:formatCode>
                <c:ptCount val="2"/>
                <c:pt idx="0">
                  <c:v>0</c:v>
                </c:pt>
                <c:pt idx="1">
                  <c:v>0</c:v>
                </c:pt>
              </c:numCache>
            </c:numRef>
          </c:val>
          <c:smooth val="0"/>
          <c:extLst>
            <c:ext xmlns:c16="http://schemas.microsoft.com/office/drawing/2014/chart" uri="{C3380CC4-5D6E-409C-BE32-E72D297353CC}">
              <c16:uniqueId val="{00000005-35D1-41DF-AD53-39544D005345}"/>
            </c:ext>
          </c:extLst>
        </c:ser>
        <c:ser>
          <c:idx val="11"/>
          <c:order val="6"/>
          <c:tx>
            <c:strRef>
              <c:f>SAISIE!$C$130</c:f>
              <c:strCache>
                <c:ptCount val="1"/>
                <c:pt idx="0">
                  <c:v>Carburant</c:v>
                </c:pt>
              </c:strCache>
            </c:strRef>
          </c:tx>
          <c:spPr>
            <a:ln w="31750" cap="rnd">
              <a:solidFill>
                <a:srgbClr val="7030A0"/>
              </a:solidFill>
              <a:round/>
            </a:ln>
            <a:effectLst/>
          </c:spPr>
          <c:marker>
            <c:symbol val="circle"/>
            <c:size val="5"/>
            <c:spPr>
              <a:solidFill>
                <a:srgbClr val="7030A0"/>
              </a:solidFill>
              <a:ln w="9525">
                <a:solidFill>
                  <a:srgbClr val="7030A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B1C0-4EAD-AA8B-F803D5358BF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030A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SAISIE!$E$123:$F$123</c:f>
              <c:numCache>
                <c:formatCode>0</c:formatCode>
                <c:ptCount val="2"/>
                <c:pt idx="0">
                  <c:v>0</c:v>
                </c:pt>
                <c:pt idx="1">
                  <c:v>0</c:v>
                </c:pt>
              </c:numCache>
            </c:numRef>
          </c:cat>
          <c:val>
            <c:numRef>
              <c:f>SAISIE!$E$130:$F$130</c:f>
              <c:numCache>
                <c:formatCode>0</c:formatCode>
                <c:ptCount val="2"/>
                <c:pt idx="0">
                  <c:v>0</c:v>
                </c:pt>
                <c:pt idx="1">
                  <c:v>0</c:v>
                </c:pt>
              </c:numCache>
            </c:numRef>
          </c:val>
          <c:smooth val="0"/>
          <c:extLst>
            <c:ext xmlns:c16="http://schemas.microsoft.com/office/drawing/2014/chart" uri="{C3380CC4-5D6E-409C-BE32-E72D297353CC}">
              <c16:uniqueId val="{00000006-35D1-41DF-AD53-39544D005345}"/>
            </c:ext>
          </c:extLst>
        </c:ser>
        <c:ser>
          <c:idx val="3"/>
          <c:order val="7"/>
          <c:tx>
            <c:strRef>
              <c:f>SAISIE!$C$135</c:f>
              <c:strCache>
                <c:ptCount val="1"/>
                <c:pt idx="0">
                  <c:v>Total des charges saisies</c:v>
                </c:pt>
              </c:strCache>
            </c:strRef>
          </c:tx>
          <c:spPr>
            <a:ln w="31750" cap="rnd">
              <a:solidFill>
                <a:srgbClr val="FF0000"/>
              </a:solidFill>
              <a:round/>
            </a:ln>
            <a:effectLst/>
          </c:spPr>
          <c:marker>
            <c:symbol val="circle"/>
            <c:size val="5"/>
            <c:spPr>
              <a:solidFill>
                <a:srgbClr val="FF0000"/>
              </a:solidFill>
              <a:ln w="9525">
                <a:solidFill>
                  <a:srgbClr val="FF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89A1-44FB-B96D-B780F97EBAA4}"/>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EDDA-47C3-A7DC-D83052454E0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SAISIE!$E$123:$F$123</c:f>
              <c:numCache>
                <c:formatCode>0</c:formatCode>
                <c:ptCount val="2"/>
                <c:pt idx="0">
                  <c:v>0</c:v>
                </c:pt>
                <c:pt idx="1">
                  <c:v>0</c:v>
                </c:pt>
              </c:numCache>
            </c:numRef>
          </c:cat>
          <c:val>
            <c:numRef>
              <c:f>SAISIE!$E$135:$F$135</c:f>
              <c:numCache>
                <c:formatCode>0</c:formatCode>
                <c:ptCount val="2"/>
                <c:pt idx="0">
                  <c:v>0</c:v>
                </c:pt>
                <c:pt idx="1">
                  <c:v>0</c:v>
                </c:pt>
              </c:numCache>
            </c:numRef>
          </c:val>
          <c:smooth val="0"/>
          <c:extLst>
            <c:ext xmlns:c16="http://schemas.microsoft.com/office/drawing/2014/chart" uri="{C3380CC4-5D6E-409C-BE32-E72D297353CC}">
              <c16:uniqueId val="{00000001-89A1-44FB-B96D-B780F97EBAA4}"/>
            </c:ext>
          </c:extLst>
        </c:ser>
        <c:dLbls>
          <c:showLegendKey val="0"/>
          <c:showVal val="0"/>
          <c:showCatName val="0"/>
          <c:showSerName val="0"/>
          <c:showPercent val="0"/>
          <c:showBubbleSize val="0"/>
        </c:dLbls>
        <c:marker val="1"/>
        <c:smooth val="0"/>
        <c:axId val="625307560"/>
        <c:axId val="625301328"/>
      </c:lineChart>
      <c:catAx>
        <c:axId val="625307560"/>
        <c:scaling>
          <c:orientation val="minMax"/>
        </c:scaling>
        <c:delete val="0"/>
        <c:axPos val="b"/>
        <c:majorGridlines>
          <c:spPr>
            <a:ln w="9525" cap="flat" cmpd="sng" algn="ctr">
              <a:solidFill>
                <a:schemeClr val="tx1">
                  <a:lumMod val="15%"/>
                  <a:lumOff val="85%"/>
                </a:schemeClr>
              </a:solidFill>
              <a:round/>
            </a:ln>
            <a:effectLst/>
          </c:spPr>
        </c:majorGridlines>
        <c:numFmt formatCode="0" sourceLinked="1"/>
        <c:majorTickMark val="none"/>
        <c:minorTickMark val="none"/>
        <c:tickLblPos val="low"/>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5301328"/>
        <c:crosses val="autoZero"/>
        <c:auto val="1"/>
        <c:lblAlgn val="ctr"/>
        <c:lblOffset val="100"/>
        <c:noMultiLvlLbl val="0"/>
      </c:catAx>
      <c:valAx>
        <c:axId val="625301328"/>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5307560"/>
        <c:crosses val="autoZero"/>
        <c:crossBetween val="between"/>
      </c:valAx>
      <c:spPr>
        <a:noFill/>
        <a:ln>
          <a:noFill/>
        </a:ln>
        <a:effectLst/>
      </c:spPr>
    </c:plotArea>
    <c:plotVisOnly val="0"/>
    <c:dispBlanksAs val="gap"/>
    <c:showDLblsOverMax val="0"/>
    <c:extLst/>
  </c:chart>
  <c:spPr>
    <a:solidFill>
      <a:schemeClr val="bg1"/>
    </a:solidFill>
    <a:ln w="9525" cap="flat" cmpd="sng" algn="ctr">
      <a:solidFill>
        <a:sysClr val="window" lastClr="FFFFFF">
          <a:lumMod val="65%"/>
        </a:sysClr>
      </a:solidFill>
      <a:round/>
    </a:ln>
    <a:effectLst/>
  </c:spPr>
  <c:txPr>
    <a:bodyPr/>
    <a:lstStyle/>
    <a:p>
      <a:pPr>
        <a:defRPr sz="1400" b="1">
          <a:solidFill>
            <a:sysClr val="windowText" lastClr="000000"/>
          </a:solidFill>
        </a:defRPr>
      </a:pPr>
      <a:endParaRPr lang="fr-FR"/>
    </a:p>
  </c:txPr>
  <c:printSettings>
    <c:headerFooter/>
    <c:pageMargins b="0.75" l="0.7" r="0.7" t="0.75" header="0.3" footer="0.3"/>
    <c:pageSetup/>
  </c:printSettings>
  <c:userShapes r:id="rId4"/>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30929628709076"/>
          <c:y val="0.16795081412558349"/>
          <c:w val="0.84399665406705371"/>
          <c:h val="0.73533145032772096"/>
        </c:manualLayout>
      </c:layout>
      <c:lineChart>
        <c:grouping val="standard"/>
        <c:varyColors val="0"/>
        <c:ser>
          <c:idx val="0"/>
          <c:order val="0"/>
          <c:tx>
            <c:strRef>
              <c:f>SAISIE!$C$124</c:f>
              <c:strCache>
                <c:ptCount val="1"/>
                <c:pt idx="0">
                  <c:v>Semences</c:v>
                </c:pt>
              </c:strCache>
            </c:strRef>
          </c:tx>
          <c:spPr>
            <a:ln w="31750" cap="rnd">
              <a:solidFill>
                <a:srgbClr val="C0504D">
                  <a:lumMod val="60%"/>
                  <a:lumOff val="40%"/>
                </a:srgbClr>
              </a:solidFill>
              <a:round/>
            </a:ln>
            <a:effectLst/>
          </c:spPr>
          <c:marker>
            <c:symbol val="circle"/>
            <c:size val="7"/>
            <c:spPr>
              <a:solidFill>
                <a:srgbClr val="C0504D">
                  <a:lumMod val="60%"/>
                  <a:lumOff val="40%"/>
                </a:srgbClr>
              </a:solidFill>
              <a:ln w="9525">
                <a:solidFill>
                  <a:srgbClr val="C0504D">
                    <a:lumMod val="60%"/>
                    <a:lumOff val="40%"/>
                  </a:srgbClr>
                </a:solidFill>
              </a:ln>
              <a:effectLst/>
            </c:spPr>
          </c:marker>
          <c:cat>
            <c:numRef>
              <c:f>SAISIE!$H$123:$I$123</c:f>
              <c:numCache>
                <c:formatCode>0</c:formatCode>
                <c:ptCount val="2"/>
                <c:pt idx="0">
                  <c:v>0</c:v>
                </c:pt>
                <c:pt idx="1">
                  <c:v>0</c:v>
                </c:pt>
              </c:numCache>
            </c:numRef>
          </c:cat>
          <c:val>
            <c:numRef>
              <c:f>SAISIE!$H$124:$I$124</c:f>
              <c:numCache>
                <c:formatCode>0</c:formatCode>
                <c:ptCount val="2"/>
                <c:pt idx="0">
                  <c:v>0</c:v>
                </c:pt>
                <c:pt idx="1">
                  <c:v>0</c:v>
                </c:pt>
              </c:numCache>
            </c:numRef>
          </c:val>
          <c:smooth val="0"/>
          <c:extLst>
            <c:ext xmlns:c16="http://schemas.microsoft.com/office/drawing/2014/chart" uri="{C3380CC4-5D6E-409C-BE32-E72D297353CC}">
              <c16:uniqueId val="{00000000-09BA-4C86-A9AC-E014D6DD49F8}"/>
            </c:ext>
          </c:extLst>
        </c:ser>
        <c:ser>
          <c:idx val="1"/>
          <c:order val="1"/>
          <c:tx>
            <c:strRef>
              <c:f>SAISIE!$C$125</c:f>
              <c:strCache>
                <c:ptCount val="1"/>
                <c:pt idx="0">
                  <c:v>Engrais total</c:v>
                </c:pt>
              </c:strCache>
            </c:strRef>
          </c:tx>
          <c:spPr>
            <a:ln w="31750" cap="rnd">
              <a:solidFill>
                <a:srgbClr val="9BBB59">
                  <a:lumMod val="50%"/>
                </a:srgbClr>
              </a:solidFill>
              <a:round/>
            </a:ln>
            <a:effectLst/>
          </c:spPr>
          <c:marker>
            <c:symbol val="square"/>
            <c:size val="7"/>
            <c:spPr>
              <a:solidFill>
                <a:srgbClr val="9BBB59">
                  <a:lumMod val="50%"/>
                </a:srgbClr>
              </a:solidFill>
              <a:ln w="9525">
                <a:solidFill>
                  <a:srgbClr val="9BBB59">
                    <a:lumMod val="50%"/>
                  </a:srgb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3-8EC0-4BEB-922D-DD9AF3C9B90C}"/>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3">
                          <a:lumMod val="5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C00D-402F-9FED-FCE47B80D31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SAISIE!$H$123:$I$123</c:f>
              <c:numCache>
                <c:formatCode>0</c:formatCode>
                <c:ptCount val="2"/>
                <c:pt idx="0">
                  <c:v>0</c:v>
                </c:pt>
                <c:pt idx="1">
                  <c:v>0</c:v>
                </c:pt>
              </c:numCache>
            </c:numRef>
          </c:cat>
          <c:val>
            <c:numRef>
              <c:f>SAISIE!$H$125:$I$125</c:f>
              <c:numCache>
                <c:formatCode>0</c:formatCode>
                <c:ptCount val="2"/>
                <c:pt idx="0">
                  <c:v>0</c:v>
                </c:pt>
                <c:pt idx="1">
                  <c:v>0</c:v>
                </c:pt>
              </c:numCache>
            </c:numRef>
          </c:val>
          <c:smooth val="0"/>
          <c:extLst>
            <c:ext xmlns:c16="http://schemas.microsoft.com/office/drawing/2014/chart" uri="{C3380CC4-5D6E-409C-BE32-E72D297353CC}">
              <c16:uniqueId val="{00000001-09BA-4C86-A9AC-E014D6DD49F8}"/>
            </c:ext>
          </c:extLst>
        </c:ser>
        <c:ser>
          <c:idx val="2"/>
          <c:order val="2"/>
          <c:tx>
            <c:strRef>
              <c:f>SAISIE!$C$126</c:f>
              <c:strCache>
                <c:ptCount val="1"/>
                <c:pt idx="0">
                  <c:v>dont Azote simple</c:v>
                </c:pt>
              </c:strCache>
            </c:strRef>
          </c:tx>
          <c:spPr>
            <a:ln w="31750" cap="rnd">
              <a:solidFill>
                <a:srgbClr val="9BBB59"/>
              </a:solidFill>
              <a:prstDash val="dash"/>
              <a:round/>
            </a:ln>
            <a:effectLst/>
          </c:spPr>
          <c:marker>
            <c:symbol val="diamond"/>
            <c:size val="9"/>
            <c:spPr>
              <a:solidFill>
                <a:srgbClr val="9BBB59"/>
              </a:solidFill>
              <a:ln w="9525">
                <a:solidFill>
                  <a:srgbClr val="9BBB59"/>
                </a:solidFill>
              </a:ln>
              <a:effectLst/>
            </c:spPr>
          </c:marker>
          <c:cat>
            <c:numRef>
              <c:f>SAISIE!$H$123:$I$123</c:f>
              <c:numCache>
                <c:formatCode>0</c:formatCode>
                <c:ptCount val="2"/>
                <c:pt idx="0">
                  <c:v>0</c:v>
                </c:pt>
                <c:pt idx="1">
                  <c:v>0</c:v>
                </c:pt>
              </c:numCache>
            </c:numRef>
          </c:cat>
          <c:val>
            <c:numRef>
              <c:f>SAISIE!$H$126:$I$126</c:f>
              <c:numCache>
                <c:formatCode>0</c:formatCode>
                <c:ptCount val="2"/>
                <c:pt idx="0">
                  <c:v>0</c:v>
                </c:pt>
                <c:pt idx="1">
                  <c:v>0</c:v>
                </c:pt>
              </c:numCache>
            </c:numRef>
          </c:val>
          <c:smooth val="0"/>
          <c:extLst>
            <c:ext xmlns:c16="http://schemas.microsoft.com/office/drawing/2014/chart" uri="{C3380CC4-5D6E-409C-BE32-E72D297353CC}">
              <c16:uniqueId val="{00000002-09BA-4C86-A9AC-E014D6DD49F8}"/>
            </c:ext>
          </c:extLst>
        </c:ser>
        <c:ser>
          <c:idx val="4"/>
          <c:order val="3"/>
          <c:tx>
            <c:strRef>
              <c:f>SAISIE!$C$127</c:f>
              <c:strCache>
                <c:ptCount val="1"/>
                <c:pt idx="0">
                  <c:v>Produits phytosanitaires</c:v>
                </c:pt>
              </c:strCache>
            </c:strRef>
          </c:tx>
          <c:spPr>
            <a:ln w="31750" cap="rnd">
              <a:solidFill>
                <a:srgbClr val="00B0F0"/>
              </a:solidFill>
              <a:prstDash val="solid"/>
              <a:round/>
            </a:ln>
            <a:effectLst/>
          </c:spPr>
          <c:marker>
            <c:symbol val="circle"/>
            <c:size val="5"/>
            <c:spPr>
              <a:solidFill>
                <a:srgbClr val="00B0F0"/>
              </a:solidFill>
              <a:ln w="9525">
                <a:solidFill>
                  <a:srgbClr val="00B0F0"/>
                </a:solidFill>
              </a:ln>
              <a:effectLst/>
            </c:spPr>
          </c:marker>
          <c:cat>
            <c:numRef>
              <c:f>SAISIE!$H$123:$I$123</c:f>
              <c:numCache>
                <c:formatCode>0</c:formatCode>
                <c:ptCount val="2"/>
                <c:pt idx="0">
                  <c:v>0</c:v>
                </c:pt>
                <c:pt idx="1">
                  <c:v>0</c:v>
                </c:pt>
              </c:numCache>
            </c:numRef>
          </c:cat>
          <c:val>
            <c:numRef>
              <c:f>SAISIE!$H$127:$I$127</c:f>
              <c:numCache>
                <c:formatCode>0</c:formatCode>
                <c:ptCount val="2"/>
                <c:pt idx="0">
                  <c:v>0</c:v>
                </c:pt>
                <c:pt idx="1">
                  <c:v>0</c:v>
                </c:pt>
              </c:numCache>
            </c:numRef>
          </c:val>
          <c:smooth val="0"/>
          <c:extLst>
            <c:ext xmlns:c16="http://schemas.microsoft.com/office/drawing/2014/chart" uri="{C3380CC4-5D6E-409C-BE32-E72D297353CC}">
              <c16:uniqueId val="{00000003-09BA-4C86-A9AC-E014D6DD49F8}"/>
            </c:ext>
          </c:extLst>
        </c:ser>
        <c:ser>
          <c:idx val="5"/>
          <c:order val="4"/>
          <c:tx>
            <c:strRef>
              <c:f>SAISIE!$C$128</c:f>
              <c:strCache>
                <c:ptCount val="1"/>
                <c:pt idx="0">
                  <c:v>Stockage et/ou irrigation : énergie</c:v>
                </c:pt>
              </c:strCache>
            </c:strRef>
          </c:tx>
          <c:spPr>
            <a:ln w="31750" cap="rnd">
              <a:solidFill>
                <a:srgbClr val="0070C0"/>
              </a:solidFill>
              <a:round/>
            </a:ln>
            <a:effectLst/>
          </c:spPr>
          <c:marker>
            <c:symbol val="circle"/>
            <c:size val="5"/>
            <c:spPr>
              <a:solidFill>
                <a:srgbClr val="0070C0"/>
              </a:solidFill>
              <a:ln w="9525">
                <a:solidFill>
                  <a:srgbClr val="0070C0"/>
                </a:solidFill>
              </a:ln>
              <a:effectLst/>
            </c:spPr>
          </c:marker>
          <c:cat>
            <c:numRef>
              <c:f>SAISIE!$H$123:$I$123</c:f>
              <c:numCache>
                <c:formatCode>0</c:formatCode>
                <c:ptCount val="2"/>
                <c:pt idx="0">
                  <c:v>0</c:v>
                </c:pt>
                <c:pt idx="1">
                  <c:v>0</c:v>
                </c:pt>
              </c:numCache>
            </c:numRef>
          </c:cat>
          <c:val>
            <c:numRef>
              <c:f>SAISIE!$H$128:$I$128</c:f>
              <c:numCache>
                <c:formatCode>0</c:formatCode>
                <c:ptCount val="2"/>
                <c:pt idx="0">
                  <c:v>0</c:v>
                </c:pt>
                <c:pt idx="1">
                  <c:v>0</c:v>
                </c:pt>
              </c:numCache>
            </c:numRef>
          </c:val>
          <c:smooth val="0"/>
          <c:extLst>
            <c:ext xmlns:c16="http://schemas.microsoft.com/office/drawing/2014/chart" uri="{C3380CC4-5D6E-409C-BE32-E72D297353CC}">
              <c16:uniqueId val="{00000004-09BA-4C86-A9AC-E014D6DD49F8}"/>
            </c:ext>
          </c:extLst>
        </c:ser>
        <c:ser>
          <c:idx val="6"/>
          <c:order val="5"/>
          <c:tx>
            <c:strRef>
              <c:f>SAISIE!$C$129</c:f>
              <c:strCache>
                <c:ptCount val="1"/>
                <c:pt idx="0">
                  <c:v>Séchage</c:v>
                </c:pt>
              </c:strCache>
            </c:strRef>
          </c:tx>
          <c:spPr>
            <a:ln w="31750" cap="rnd">
              <a:solidFill>
                <a:srgbClr val="CC9900"/>
              </a:solidFill>
              <a:round/>
            </a:ln>
            <a:effectLst/>
          </c:spPr>
          <c:marker>
            <c:symbol val="circle"/>
            <c:size val="5"/>
            <c:spPr>
              <a:solidFill>
                <a:srgbClr val="CC9900"/>
              </a:solidFill>
              <a:ln w="9525">
                <a:solidFill>
                  <a:srgbClr val="CC9900"/>
                </a:solidFill>
              </a:ln>
              <a:effectLst/>
            </c:spPr>
          </c:marker>
          <c:cat>
            <c:numRef>
              <c:f>SAISIE!$H$123:$I$123</c:f>
              <c:numCache>
                <c:formatCode>0</c:formatCode>
                <c:ptCount val="2"/>
                <c:pt idx="0">
                  <c:v>0</c:v>
                </c:pt>
                <c:pt idx="1">
                  <c:v>0</c:v>
                </c:pt>
              </c:numCache>
            </c:numRef>
          </c:cat>
          <c:val>
            <c:numRef>
              <c:f>SAISIE!$H$129:$I$129</c:f>
              <c:numCache>
                <c:formatCode>0</c:formatCode>
                <c:ptCount val="2"/>
                <c:pt idx="0">
                  <c:v>0</c:v>
                </c:pt>
                <c:pt idx="1">
                  <c:v>0</c:v>
                </c:pt>
              </c:numCache>
            </c:numRef>
          </c:val>
          <c:smooth val="0"/>
          <c:extLst>
            <c:ext xmlns:c16="http://schemas.microsoft.com/office/drawing/2014/chart" uri="{C3380CC4-5D6E-409C-BE32-E72D297353CC}">
              <c16:uniqueId val="{00000005-09BA-4C86-A9AC-E014D6DD49F8}"/>
            </c:ext>
          </c:extLst>
        </c:ser>
        <c:ser>
          <c:idx val="11"/>
          <c:order val="6"/>
          <c:tx>
            <c:strRef>
              <c:f>SAISIE!$C$130</c:f>
              <c:strCache>
                <c:ptCount val="1"/>
                <c:pt idx="0">
                  <c:v>Carburant</c:v>
                </c:pt>
              </c:strCache>
            </c:strRef>
          </c:tx>
          <c:spPr>
            <a:ln w="31750" cap="rnd">
              <a:solidFill>
                <a:srgbClr val="7030A0"/>
              </a:solidFill>
              <a:round/>
            </a:ln>
            <a:effectLst/>
          </c:spPr>
          <c:marker>
            <c:symbol val="circle"/>
            <c:size val="5"/>
            <c:spPr>
              <a:solidFill>
                <a:srgbClr val="7030A0"/>
              </a:solidFill>
              <a:ln w="9525">
                <a:solidFill>
                  <a:srgbClr val="7030A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8EC0-4BEB-922D-DD9AF3C9B90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030A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SAISIE!$H$123:$I$123</c:f>
              <c:numCache>
                <c:formatCode>0</c:formatCode>
                <c:ptCount val="2"/>
                <c:pt idx="0">
                  <c:v>0</c:v>
                </c:pt>
                <c:pt idx="1">
                  <c:v>0</c:v>
                </c:pt>
              </c:numCache>
            </c:numRef>
          </c:cat>
          <c:val>
            <c:numRef>
              <c:f>SAISIE!$H$130:$I$130</c:f>
              <c:numCache>
                <c:formatCode>0</c:formatCode>
                <c:ptCount val="2"/>
                <c:pt idx="0">
                  <c:v>0</c:v>
                </c:pt>
                <c:pt idx="1">
                  <c:v>0</c:v>
                </c:pt>
              </c:numCache>
            </c:numRef>
          </c:val>
          <c:smooth val="0"/>
          <c:extLst>
            <c:ext xmlns:c16="http://schemas.microsoft.com/office/drawing/2014/chart" uri="{C3380CC4-5D6E-409C-BE32-E72D297353CC}">
              <c16:uniqueId val="{00000006-09BA-4C86-A9AC-E014D6DD49F8}"/>
            </c:ext>
          </c:extLst>
        </c:ser>
        <c:ser>
          <c:idx val="3"/>
          <c:order val="7"/>
          <c:tx>
            <c:strRef>
              <c:f>SAISIE!$C$135</c:f>
              <c:strCache>
                <c:ptCount val="1"/>
                <c:pt idx="0">
                  <c:v>Total des charges saisies</c:v>
                </c:pt>
              </c:strCache>
            </c:strRef>
          </c:tx>
          <c:spPr>
            <a:ln w="31750" cap="rnd">
              <a:solidFill>
                <a:srgbClr val="FF0000"/>
              </a:solidFill>
              <a:round/>
            </a:ln>
            <a:effectLst/>
          </c:spPr>
          <c:marker>
            <c:symbol val="circle"/>
            <c:size val="5"/>
            <c:spPr>
              <a:solidFill>
                <a:srgbClr val="FF0000"/>
              </a:solidFill>
              <a:ln w="9525">
                <a:solidFill>
                  <a:srgbClr val="FF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4866-4C74-8DA6-5F7356B437B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numRef>
              <c:f>SAISIE!$H$123:$I$123</c:f>
              <c:numCache>
                <c:formatCode>0</c:formatCode>
                <c:ptCount val="2"/>
                <c:pt idx="0">
                  <c:v>0</c:v>
                </c:pt>
                <c:pt idx="1">
                  <c:v>0</c:v>
                </c:pt>
              </c:numCache>
            </c:numRef>
          </c:cat>
          <c:val>
            <c:numRef>
              <c:f>SAISIE!$H$135:$I$135</c:f>
              <c:numCache>
                <c:formatCode>0</c:formatCode>
                <c:ptCount val="2"/>
                <c:pt idx="0">
                  <c:v>0</c:v>
                </c:pt>
                <c:pt idx="1">
                  <c:v>0</c:v>
                </c:pt>
              </c:numCache>
            </c:numRef>
          </c:val>
          <c:smooth val="0"/>
          <c:extLst>
            <c:ext xmlns:c16="http://schemas.microsoft.com/office/drawing/2014/chart" uri="{C3380CC4-5D6E-409C-BE32-E72D297353CC}">
              <c16:uniqueId val="{00000001-4866-4C74-8DA6-5F7356B437B6}"/>
            </c:ext>
          </c:extLst>
        </c:ser>
        <c:dLbls>
          <c:showLegendKey val="0"/>
          <c:showVal val="0"/>
          <c:showCatName val="0"/>
          <c:showSerName val="0"/>
          <c:showPercent val="0"/>
          <c:showBubbleSize val="0"/>
        </c:dLbls>
        <c:marker val="1"/>
        <c:smooth val="0"/>
        <c:axId val="625307560"/>
        <c:axId val="625301328"/>
      </c:lineChart>
      <c:catAx>
        <c:axId val="625307560"/>
        <c:scaling>
          <c:orientation val="minMax"/>
        </c:scaling>
        <c:delete val="0"/>
        <c:axPos val="b"/>
        <c:majorGridlines>
          <c:spPr>
            <a:ln w="9525" cap="flat" cmpd="sng" algn="ctr">
              <a:solidFill>
                <a:schemeClr val="tx1">
                  <a:lumMod val="15%"/>
                  <a:lumOff val="85%"/>
                </a:schemeClr>
              </a:solidFill>
              <a:round/>
            </a:ln>
            <a:effectLst/>
          </c:spPr>
        </c:majorGridlines>
        <c:numFmt formatCode="0" sourceLinked="1"/>
        <c:majorTickMark val="none"/>
        <c:minorTickMark val="none"/>
        <c:tickLblPos val="low"/>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5301328"/>
        <c:crosses val="autoZero"/>
        <c:auto val="1"/>
        <c:lblAlgn val="ctr"/>
        <c:lblOffset val="100"/>
        <c:noMultiLvlLbl val="0"/>
      </c:catAx>
      <c:valAx>
        <c:axId val="625301328"/>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solidFill>
              <a:sysClr val="window" lastClr="FFFFFF">
                <a:lumMod val="65%"/>
                <a:alpha val="90%"/>
              </a:sys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625307560"/>
        <c:crosses val="autoZero"/>
        <c:crossBetween val="between"/>
      </c:valAx>
      <c:spPr>
        <a:noFill/>
        <a:ln>
          <a:noFill/>
        </a:ln>
        <a:effectLst/>
      </c:spPr>
    </c:plotArea>
    <c:plotVisOnly val="0"/>
    <c:dispBlanksAs val="gap"/>
    <c:showDLblsOverMax val="0"/>
    <c:extLst/>
  </c:chart>
  <c:spPr>
    <a:solidFill>
      <a:schemeClr val="bg1"/>
    </a:solidFill>
    <a:ln w="9525" cap="flat" cmpd="sng" algn="ctr">
      <a:solidFill>
        <a:sysClr val="window" lastClr="FFFFFF">
          <a:lumMod val="65%"/>
        </a:sysClr>
      </a:solidFill>
      <a:round/>
    </a:ln>
    <a:effectLst/>
  </c:spPr>
  <c:txPr>
    <a:bodyPr/>
    <a:lstStyle/>
    <a:p>
      <a:pPr>
        <a:defRPr sz="1400" b="1">
          <a:solidFill>
            <a:sysClr val="windowText" lastClr="000000"/>
          </a:solidFill>
        </a:defRPr>
      </a:pPr>
      <a:endParaRPr lang="fr-FR"/>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01">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332">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purl.oclc.org/ooxml/drawingml/main" id="332">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purl.oclc.org/ooxml/officeDocument/relationships/image" Target="../media/image8.jpeg"/><Relationship Id="rId3" Type="http://purl.oclc.org/ooxml/officeDocument/relationships/image" Target="../media/image3.png"/><Relationship Id="rId7" Type="http://purl.oclc.org/ooxml/officeDocument/relationships/image" Target="../media/image7.png"/><Relationship Id="rId2" Type="http://purl.oclc.org/ooxml/officeDocument/relationships/image" Target="../media/image2.png"/><Relationship Id="rId1" Type="http://purl.oclc.org/ooxml/officeDocument/relationships/image" Target="../media/image1.png"/><Relationship Id="rId6" Type="http://purl.oclc.org/ooxml/officeDocument/relationships/image" Target="../media/image6.png"/><Relationship Id="rId5" Type="http://purl.oclc.org/ooxml/officeDocument/relationships/image" Target="../media/image5.jpeg"/><Relationship Id="rId4" Type="http://purl.oclc.org/ooxml/officeDocument/relationships/image" Target="../media/image4.png"/></Relationships>
</file>

<file path=xl/drawings/_rels/drawing2.xml.rels><?xml version="1.0" encoding="UTF-8" standalone="yes"?>
<Relationships xmlns="http://schemas.openxmlformats.org/package/2006/relationships"><Relationship Id="rId3" Type="http://purl.oclc.org/ooxml/officeDocument/relationships/image" Target="../media/image7.png"/><Relationship Id="rId2" Type="http://purl.oclc.org/ooxml/officeDocument/relationships/image" Target="../media/image6.png"/><Relationship Id="rId1" Type="http://purl.oclc.org/ooxml/officeDocument/relationships/image" Target="../media/image5.jpeg"/><Relationship Id="rId4" Type="http://purl.oclc.org/ooxml/officeDocument/relationships/image" Target="../media/image8.jpeg"/></Relationships>
</file>

<file path=xl/drawings/_rels/drawing3.xml.rels><?xml version="1.0" encoding="UTF-8" standalone="yes"?>
<Relationships xmlns="http://schemas.openxmlformats.org/package/2006/relationships"><Relationship Id="rId8" Type="http://purl.oclc.org/ooxml/officeDocument/relationships/image" Target="../media/image7.png"/><Relationship Id="rId3" Type="http://purl.oclc.org/ooxml/officeDocument/relationships/chart" Target="../charts/chart3.xml"/><Relationship Id="rId7" Type="http://purl.oclc.org/ooxml/officeDocument/relationships/image" Target="../media/image6.png"/><Relationship Id="rId2" Type="http://purl.oclc.org/ooxml/officeDocument/relationships/chart" Target="../charts/chart2.xml"/><Relationship Id="rId1" Type="http://purl.oclc.org/ooxml/officeDocument/relationships/chart" Target="../charts/chart1.xml"/><Relationship Id="rId6" Type="http://purl.oclc.org/ooxml/officeDocument/relationships/image" Target="../media/image5.jpeg"/><Relationship Id="rId5" Type="http://purl.oclc.org/ooxml/officeDocument/relationships/chart" Target="../charts/chart5.xml"/><Relationship Id="rId4" Type="http://purl.oclc.org/ooxml/officeDocument/relationships/chart" Target="../charts/chart4.xml"/><Relationship Id="rId9" Type="http://purl.oclc.org/ooxml/officeDocument/relationships/image" Target="../media/image8.jpeg"/></Relationships>
</file>

<file path=xl/drawings/drawing1.xml><?xml version="1.0" encoding="utf-8"?>
<xdr:wsDr xmlns:xdr="http://purl.oclc.org/ooxml/drawingml/spreadsheetDrawing" xmlns:a="http://purl.oclc.org/ooxml/drawingml/main">
  <xdr:twoCellAnchor editAs="oneCell">
    <xdr:from>
      <xdr:col>1</xdr:col>
      <xdr:colOff>403696</xdr:colOff>
      <xdr:row>75</xdr:row>
      <xdr:rowOff>167313</xdr:rowOff>
    </xdr:from>
    <xdr:to>
      <xdr:col>6</xdr:col>
      <xdr:colOff>1530</xdr:colOff>
      <xdr:row>79</xdr:row>
      <xdr:rowOff>82648</xdr:rowOff>
    </xdr:to>
    <xdr:sp macro="" textlink="">
      <xdr:nvSpPr>
        <xdr:cNvPr id="59" name="ZoneTexte 58">
          <a:extLst>
            <a:ext uri="{FF2B5EF4-FFF2-40B4-BE49-F238E27FC236}">
              <a16:creationId xmlns:a16="http://schemas.microsoft.com/office/drawing/2014/main" id="{5809FF89-5BB0-42C5-B47C-5446523E6211}"/>
            </a:ext>
          </a:extLst>
        </xdr:cNvPr>
        <xdr:cNvSpPr txBox="1"/>
      </xdr:nvSpPr>
      <xdr:spPr>
        <a:xfrm>
          <a:off x="594196" y="16226463"/>
          <a:ext cx="3407834" cy="677335"/>
        </a:xfrm>
        <a:prstGeom prst="rect">
          <a:avLst/>
        </a:prstGeom>
        <a:solidFill>
          <a:srgbClr val="00B0F0"/>
        </a:solidFill>
        <a:ln w="63500" cmpd="thickThi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ctr">
            <a:buFont typeface="Arial" panose="020B0604020202020204" pitchFamily="34" charset="0"/>
            <a:buNone/>
          </a:pPr>
          <a:r>
            <a:rPr lang="fr-FR" sz="1600" b="1">
              <a:solidFill>
                <a:schemeClr val="bg1"/>
              </a:solidFill>
              <a:effectLst/>
              <a:latin typeface="+mn-lt"/>
              <a:ea typeface="+mn-ea"/>
              <a:cs typeface="+mn-cs"/>
            </a:rPr>
            <a:t>Pour commencer, cliquez sur l'onglet</a:t>
          </a:r>
          <a:br>
            <a:rPr lang="fr-FR" sz="1600" b="1">
              <a:solidFill>
                <a:schemeClr val="bg1"/>
              </a:solidFill>
              <a:effectLst/>
              <a:latin typeface="+mn-lt"/>
              <a:ea typeface="+mn-ea"/>
              <a:cs typeface="+mn-cs"/>
            </a:rPr>
          </a:br>
          <a:r>
            <a:rPr lang="fr-FR" sz="1600" b="1">
              <a:solidFill>
                <a:schemeClr val="bg1"/>
              </a:solidFill>
              <a:effectLst/>
              <a:latin typeface="+mn-lt"/>
              <a:ea typeface="+mn-ea"/>
              <a:cs typeface="+mn-cs"/>
            </a:rPr>
            <a:t>'SAISIE'</a:t>
          </a:r>
        </a:p>
      </xdr:txBody>
    </xdr:sp>
    <xdr:clientData/>
  </xdr:twoCellAnchor>
  <xdr:twoCellAnchor editAs="oneCell">
    <xdr:from>
      <xdr:col>3</xdr:col>
      <xdr:colOff>206415</xdr:colOff>
      <xdr:row>79</xdr:row>
      <xdr:rowOff>170851</xdr:rowOff>
    </xdr:from>
    <xdr:to>
      <xdr:col>4</xdr:col>
      <xdr:colOff>171489</xdr:colOff>
      <xdr:row>83</xdr:row>
      <xdr:rowOff>177575</xdr:rowOff>
    </xdr:to>
    <xdr:sp macro="" textlink="">
      <xdr:nvSpPr>
        <xdr:cNvPr id="61" name="Flèche : bas 60">
          <a:extLst>
            <a:ext uri="{FF2B5EF4-FFF2-40B4-BE49-F238E27FC236}">
              <a16:creationId xmlns:a16="http://schemas.microsoft.com/office/drawing/2014/main" id="{0F954794-C8B1-40D5-BA1B-FC86C7C9CCCA}"/>
            </a:ext>
          </a:extLst>
        </xdr:cNvPr>
        <xdr:cNvSpPr/>
      </xdr:nvSpPr>
      <xdr:spPr>
        <a:xfrm>
          <a:off x="1920915" y="17002887"/>
          <a:ext cx="727074" cy="768724"/>
        </a:xfrm>
        <a:prstGeom prst="downArrow">
          <a:avLst/>
        </a:prstGeom>
        <a:solidFill>
          <a:srgbClr val="00B0F0"/>
        </a:solidFill>
        <a:ln>
          <a:solidFill>
            <a:srgbClr val="00B0F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67403</xdr:colOff>
      <xdr:row>56</xdr:row>
      <xdr:rowOff>148167</xdr:rowOff>
    </xdr:from>
    <xdr:to>
      <xdr:col>6</xdr:col>
      <xdr:colOff>470647</xdr:colOff>
      <xdr:row>61</xdr:row>
      <xdr:rowOff>184896</xdr:rowOff>
    </xdr:to>
    <xdr:sp macro="" textlink="">
      <xdr:nvSpPr>
        <xdr:cNvPr id="75" name="ZoneTexte 74">
          <a:extLst>
            <a:ext uri="{FF2B5EF4-FFF2-40B4-BE49-F238E27FC236}">
              <a16:creationId xmlns:a16="http://schemas.microsoft.com/office/drawing/2014/main" id="{ACF5E5D4-7498-4203-B327-5EAB9FA2284C}"/>
            </a:ext>
          </a:extLst>
        </xdr:cNvPr>
        <xdr:cNvSpPr txBox="1"/>
      </xdr:nvSpPr>
      <xdr:spPr>
        <a:xfrm>
          <a:off x="3305903" y="12578292"/>
          <a:ext cx="1165244" cy="989229"/>
        </a:xfrm>
        <a:prstGeom prst="rect">
          <a:avLst/>
        </a:prstGeom>
        <a:solidFill>
          <a:srgbClr val="66FF33"/>
        </a:solidFill>
        <a:ln w="63500" cmpd="thickThin">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r>
            <a:rPr lang="fr-FR" sz="1100" baseline="0%">
              <a:solidFill>
                <a:schemeClr val="tx1"/>
              </a:solidFill>
              <a:effectLst/>
              <a:latin typeface="+mn-lt"/>
              <a:ea typeface="+mn-ea"/>
              <a:cs typeface="+mn-cs"/>
            </a:rPr>
            <a:t>Allez voir les RESULTATS plus détaillés dans l'onglet 'RESULTATS'</a:t>
          </a:r>
          <a:endParaRPr lang="fr-FR" sz="110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xdr:txBody>
    </xdr:sp>
    <xdr:clientData/>
  </xdr:twoCellAnchor>
  <xdr:twoCellAnchor editAs="oneCell">
    <xdr:from>
      <xdr:col>15</xdr:col>
      <xdr:colOff>114300</xdr:colOff>
      <xdr:row>0</xdr:row>
      <xdr:rowOff>85726</xdr:rowOff>
    </xdr:from>
    <xdr:to>
      <xdr:col>17</xdr:col>
      <xdr:colOff>1104899</xdr:colOff>
      <xdr:row>11</xdr:row>
      <xdr:rowOff>28575</xdr:rowOff>
    </xdr:to>
    <xdr:sp macro="" textlink="">
      <xdr:nvSpPr>
        <xdr:cNvPr id="106" name="ZoneTexte 105">
          <a:extLst>
            <a:ext uri="{FF2B5EF4-FFF2-40B4-BE49-F238E27FC236}">
              <a16:creationId xmlns:a16="http://schemas.microsoft.com/office/drawing/2014/main" id="{2FDEF4CB-A80B-499E-BFE6-EF207E4B804D}"/>
            </a:ext>
          </a:extLst>
        </xdr:cNvPr>
        <xdr:cNvSpPr txBox="1"/>
      </xdr:nvSpPr>
      <xdr:spPr>
        <a:xfrm>
          <a:off x="9829800" y="85726"/>
          <a:ext cx="2514599" cy="3629024"/>
        </a:xfrm>
        <a:prstGeom prst="rect">
          <a:avLst/>
        </a:prstGeom>
        <a:solidFill>
          <a:schemeClr val="lt1"/>
        </a:solidFill>
        <a:ln w="63500" cmpd="thickThin">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mn-lt"/>
              <a:ea typeface="+mn-ea"/>
              <a:cs typeface="+mn-cs"/>
            </a:rPr>
            <a:t>ARVALIS - Institut du végétal décline toute responsabilité :</a:t>
          </a:r>
        </a:p>
        <a:p>
          <a:r>
            <a:rPr lang="fr-FR" sz="900" b="1" i="1">
              <a:solidFill>
                <a:schemeClr val="dk1"/>
              </a:solidFill>
              <a:effectLst/>
              <a:latin typeface="+mn-lt"/>
              <a:ea typeface="+mn-ea"/>
              <a:cs typeface="+mn-cs"/>
            </a:rPr>
            <a:t>- pour toute imprécision, inexactitude ou omission portant sur des informations disponibles. </a:t>
          </a:r>
        </a:p>
        <a:p>
          <a:r>
            <a:rPr lang="fr-FR" sz="900" b="1" i="1">
              <a:solidFill>
                <a:schemeClr val="dk1"/>
              </a:solidFill>
              <a:effectLst/>
              <a:latin typeface="+mn-lt"/>
              <a:ea typeface="+mn-ea"/>
              <a:cs typeface="+mn-cs"/>
            </a:rPr>
            <a:t> - pour tout résultat qui pourrait être obtenu par l'usage des informations disponibles.</a:t>
          </a:r>
        </a:p>
        <a:p>
          <a:r>
            <a:rPr lang="fr-FR" sz="900" b="1" i="1">
              <a:solidFill>
                <a:schemeClr val="dk1"/>
              </a:solidFill>
              <a:effectLst/>
              <a:latin typeface="+mn-lt"/>
              <a:ea typeface="+mn-ea"/>
              <a:cs typeface="+mn-cs"/>
            </a:rPr>
            <a:t>- pour tous dommages résultant d'une intrusion frauduleuse d'un tiers, ayant entraîné une modification des informations ou éléments mis à disposition.</a:t>
          </a:r>
        </a:p>
        <a:p>
          <a:r>
            <a:rPr lang="fr-FR" sz="900" b="1" i="1">
              <a:solidFill>
                <a:schemeClr val="dk1"/>
              </a:solidFill>
              <a:effectLst/>
              <a:latin typeface="+mn-lt"/>
              <a:ea typeface="+mn-ea"/>
              <a:cs typeface="+mn-cs"/>
            </a:rPr>
            <a:t>- et plus généralement pour tous dommages, directs ou indirects, quelles qu'en soient les causes, origines, natures ou conséquences, quand bien même ARVALIS - Institut du végétal aurait été avisée de la possibilité de tels dommages, provoqués à raison (i) de l'accès de quiconque aux informations ou de l'impossibilité d'y accéder, (ii) de l'utilisation des informations, incluant toutes détériorations ou virus qui pourraient infecter votre équipement informatique ou tout autre bien, et/ou (iii) du crédit accordé à une quelconque information provenant directement ou indirectement de l’outil "</a:t>
          </a:r>
          <a:r>
            <a:rPr lang="fr-FR" sz="900" b="1" i="1" u="sng">
              <a:solidFill>
                <a:sysClr val="windowText" lastClr="000000"/>
              </a:solidFill>
              <a:effectLst/>
              <a:latin typeface="+mn-lt"/>
              <a:ea typeface="+mn-ea"/>
              <a:cs typeface="+mn-cs"/>
            </a:rPr>
            <a:t>ImpactCharges</a:t>
          </a:r>
          <a:r>
            <a:rPr lang="fr-FR" sz="900" b="1" i="1" u="none">
              <a:solidFill>
                <a:schemeClr val="dk1"/>
              </a:solidFill>
              <a:effectLst/>
              <a:latin typeface="+mn-lt"/>
              <a:ea typeface="+mn-ea"/>
              <a:cs typeface="+mn-cs"/>
            </a:rPr>
            <a:t>"</a:t>
          </a:r>
          <a:r>
            <a:rPr lang="fr-FR" sz="900" b="1" i="1">
              <a:solidFill>
                <a:schemeClr val="dk1"/>
              </a:solidFill>
              <a:effectLst/>
              <a:latin typeface="+mn-lt"/>
              <a:ea typeface="+mn-ea"/>
              <a:cs typeface="+mn-cs"/>
            </a:rPr>
            <a:t>.</a:t>
          </a:r>
        </a:p>
        <a:p>
          <a:endParaRPr lang="fr-FR" sz="900" b="1" i="1"/>
        </a:p>
      </xdr:txBody>
    </xdr:sp>
    <xdr:clientData/>
  </xdr:twoCellAnchor>
  <xdr:twoCellAnchor editAs="oneCell">
    <xdr:from>
      <xdr:col>1</xdr:col>
      <xdr:colOff>90493</xdr:colOff>
      <xdr:row>11</xdr:row>
      <xdr:rowOff>156633</xdr:rowOff>
    </xdr:from>
    <xdr:to>
      <xdr:col>17</xdr:col>
      <xdr:colOff>1100418</xdr:colOff>
      <xdr:row>25</xdr:row>
      <xdr:rowOff>123295</xdr:rowOff>
    </xdr:to>
    <xdr:grpSp>
      <xdr:nvGrpSpPr>
        <xdr:cNvPr id="94" name="Groupe 93">
          <a:extLst>
            <a:ext uri="{FF2B5EF4-FFF2-40B4-BE49-F238E27FC236}">
              <a16:creationId xmlns:a16="http://schemas.microsoft.com/office/drawing/2014/main" id="{8ED8D8E0-DE90-405D-8B18-B59C99DE7226}"/>
            </a:ext>
          </a:extLst>
        </xdr:cNvPr>
        <xdr:cNvGrpSpPr/>
      </xdr:nvGrpSpPr>
      <xdr:grpSpPr>
        <a:xfrm>
          <a:off x="280993" y="3843368"/>
          <a:ext cx="12058925" cy="2801751"/>
          <a:chOff x="280992" y="3652868"/>
          <a:chExt cx="13244507" cy="2801751"/>
        </a:xfrm>
      </xdr:grpSpPr>
      <xdr:sp macro="" textlink="">
        <xdr:nvSpPr>
          <xdr:cNvPr id="2" name="ZoneTexte 1">
            <a:extLst>
              <a:ext uri="{FF2B5EF4-FFF2-40B4-BE49-F238E27FC236}">
                <a16:creationId xmlns:a16="http://schemas.microsoft.com/office/drawing/2014/main" id="{4B24027A-DBCF-4084-898A-572DDFA3B86E}"/>
              </a:ext>
            </a:extLst>
          </xdr:cNvPr>
          <xdr:cNvSpPr txBox="1"/>
        </xdr:nvSpPr>
        <xdr:spPr>
          <a:xfrm>
            <a:off x="280992" y="3652868"/>
            <a:ext cx="13244507" cy="2801751"/>
          </a:xfrm>
          <a:prstGeom prst="rect">
            <a:avLst/>
          </a:prstGeom>
          <a:solidFill>
            <a:sysClr val="window" lastClr="FFFFFF"/>
          </a:solidFill>
          <a:ln w="63500" cmpd="thickThin">
            <a:solidFill>
              <a:schemeClr val="bg1">
                <a:lumMod val="5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1100" b="1">
                <a:solidFill>
                  <a:schemeClr val="tx1"/>
                </a:solidFill>
                <a:effectLst/>
                <a:latin typeface="+mn-lt"/>
                <a:ea typeface="+mn-ea"/>
                <a:cs typeface="+mn-cs"/>
              </a:rPr>
              <a:t>Entre l'augmentation du prix des intrants et la volatilité des prix de marché de vos cultures, il devient difficile de se situer !</a:t>
            </a:r>
            <a:r>
              <a:rPr lang="fr-FR" sz="1100" b="1" baseline="0%">
                <a:solidFill>
                  <a:schemeClr val="tx1"/>
                </a:solidFill>
                <a:effectLst/>
                <a:latin typeface="+mn-lt"/>
                <a:ea typeface="+mn-ea"/>
                <a:cs typeface="+mn-cs"/>
              </a:rPr>
              <a:t> </a:t>
            </a: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En utilisant </a:t>
            </a:r>
            <a:r>
              <a:rPr lang="fr-FR" sz="1100" b="1" baseline="0%">
                <a:solidFill>
                  <a:sysClr val="windowText" lastClr="000000"/>
                </a:solidFill>
                <a:effectLst/>
                <a:latin typeface="+mn-lt"/>
                <a:ea typeface="+mn-ea"/>
                <a:cs typeface="+mn-cs"/>
              </a:rPr>
              <a:t>ImpactCharges</a:t>
            </a:r>
            <a:r>
              <a:rPr lang="fr-FR" sz="1100" b="0" baseline="0%">
                <a:solidFill>
                  <a:schemeClr val="tx1"/>
                </a:solidFill>
                <a:effectLst/>
                <a:latin typeface="+mn-lt"/>
                <a:ea typeface="+mn-ea"/>
                <a:cs typeface="+mn-cs"/>
              </a:rPr>
              <a:t>, vous pouvez estimer pour une culture, l'augmentation d'un ou plusieurs postes de charge en prenant les chiffres de </a:t>
            </a:r>
            <a:r>
              <a:rPr lang="fr-FR" sz="1100" b="1" baseline="0%">
                <a:solidFill>
                  <a:schemeClr val="tx1"/>
                </a:solidFill>
                <a:effectLst/>
                <a:latin typeface="+mn-lt"/>
                <a:ea typeface="+mn-ea"/>
                <a:cs typeface="+mn-cs"/>
              </a:rPr>
              <a:t>VOTRE</a:t>
            </a:r>
            <a:r>
              <a:rPr lang="fr-FR" sz="1100" b="0" baseline="0%">
                <a:solidFill>
                  <a:schemeClr val="tx1"/>
                </a:solidFill>
                <a:effectLst/>
                <a:latin typeface="+mn-lt"/>
                <a:ea typeface="+mn-ea"/>
                <a:cs typeface="+mn-cs"/>
              </a:rPr>
              <a:t> exploitation .</a:t>
            </a:r>
            <a:endParaRPr lang="fr-FR" sz="1100" b="0">
              <a:solidFill>
                <a:schemeClr val="tx1"/>
              </a:solidFill>
              <a:effectLst/>
              <a:latin typeface="+mn-lt"/>
              <a:ea typeface="+mn-ea"/>
              <a:cs typeface="+mn-cs"/>
            </a:endParaRPr>
          </a:p>
          <a:p>
            <a:endParaRPr lang="fr-FR" sz="1100" b="1">
              <a:solidFill>
                <a:schemeClr val="tx1"/>
              </a:solidFill>
              <a:effectLst/>
              <a:latin typeface="+mn-lt"/>
              <a:ea typeface="+mn-ea"/>
              <a:cs typeface="+mn-cs"/>
            </a:endParaRPr>
          </a:p>
          <a:p>
            <a:r>
              <a:rPr lang="fr-FR" sz="1100" b="1">
                <a:solidFill>
                  <a:schemeClr val="tx1"/>
                </a:solidFill>
                <a:effectLst/>
                <a:latin typeface="+mn-lt"/>
                <a:ea typeface="+mn-ea"/>
                <a:cs typeface="+mn-cs"/>
              </a:rPr>
              <a:t>Vous pourrez comparer 2 situations</a:t>
            </a:r>
            <a:r>
              <a:rPr lang="fr-FR" sz="1100">
                <a:solidFill>
                  <a:schemeClr val="tx1"/>
                </a:solidFill>
                <a:effectLst/>
                <a:latin typeface="+mn-lt"/>
                <a:ea typeface="+mn-ea"/>
                <a:cs typeface="+mn-cs"/>
              </a:rPr>
              <a:t>, par exemple, un historique (récolte 2021), et la récolte 2022 (avec les intrants que vous venez d’acheter).</a:t>
            </a:r>
          </a:p>
          <a:p>
            <a:pPr lvl="0"/>
            <a:endParaRPr lang="fr-FR" sz="1100" b="1">
              <a:solidFill>
                <a:schemeClr val="tx1"/>
              </a:solidFill>
              <a:effectLst/>
              <a:latin typeface="+mn-lt"/>
              <a:ea typeface="+mn-ea"/>
              <a:cs typeface="+mn-cs"/>
            </a:endParaRPr>
          </a:p>
          <a:p>
            <a:pPr lvl="0"/>
            <a:r>
              <a:rPr lang="fr-FR" sz="1100" b="1">
                <a:solidFill>
                  <a:schemeClr val="tx1"/>
                </a:solidFill>
                <a:effectLst/>
                <a:latin typeface="+mn-lt"/>
                <a:ea typeface="+mn-ea"/>
                <a:cs typeface="+mn-cs"/>
              </a:rPr>
              <a:t>Les postes</a:t>
            </a:r>
            <a:r>
              <a:rPr lang="fr-FR" sz="1100" b="1" baseline="0%">
                <a:solidFill>
                  <a:schemeClr val="tx1"/>
                </a:solidFill>
                <a:effectLst/>
                <a:latin typeface="+mn-lt"/>
                <a:ea typeface="+mn-ea"/>
                <a:cs typeface="+mn-cs"/>
              </a:rPr>
              <a:t> de charges possibles sont </a:t>
            </a:r>
            <a:r>
              <a:rPr lang="fr-FR" sz="1100">
                <a:solidFill>
                  <a:schemeClr val="tx1"/>
                </a:solidFill>
                <a:effectLst/>
                <a:latin typeface="+mn-lt"/>
                <a:ea typeface="+mn-ea"/>
                <a:cs typeface="+mn-cs"/>
              </a:rPr>
              <a:t>: semences, engrais azotés et autre engrais, carburant, énergie pour l’irrigation ou le stockage ou encore le séchage (maîs, sorgho, tournesol...).</a:t>
            </a:r>
          </a:p>
          <a:p>
            <a:pPr lvl="0"/>
            <a:r>
              <a:rPr lang="fr-FR" sz="1100">
                <a:solidFill>
                  <a:schemeClr val="tx1"/>
                </a:solidFill>
                <a:effectLst/>
                <a:latin typeface="+mn-lt"/>
                <a:ea typeface="+mn-ea"/>
                <a:cs typeface="+mn-cs"/>
              </a:rPr>
              <a:t> </a:t>
            </a:r>
            <a:r>
              <a:rPr lang="fr-FR" sz="1100" i="1">
                <a:solidFill>
                  <a:schemeClr val="tx1"/>
                </a:solidFill>
                <a:effectLst/>
                <a:latin typeface="+mn-lt"/>
                <a:ea typeface="+mn-ea"/>
                <a:cs typeface="+mn-cs"/>
              </a:rPr>
              <a:t>Mais vous pouvez choisir de travailler sur un seul poste !</a:t>
            </a:r>
          </a:p>
          <a:p>
            <a:pPr lvl="0"/>
            <a:endParaRPr lang="fr-FR" sz="1100" b="1">
              <a:solidFill>
                <a:schemeClr val="tx1"/>
              </a:solidFill>
              <a:effectLst/>
              <a:latin typeface="+mn-lt"/>
              <a:ea typeface="+mn-ea"/>
              <a:cs typeface="+mn-cs"/>
            </a:endParaRPr>
          </a:p>
          <a:p>
            <a:pPr lvl="0"/>
            <a:r>
              <a:rPr lang="fr-FR" sz="1100" b="1">
                <a:solidFill>
                  <a:schemeClr val="tx1"/>
                </a:solidFill>
                <a:effectLst/>
                <a:latin typeface="+mn-lt"/>
                <a:ea typeface="+mn-ea"/>
                <a:cs typeface="+mn-cs"/>
              </a:rPr>
              <a:t>Les informations à saisir</a:t>
            </a:r>
            <a:r>
              <a:rPr lang="fr-FR" sz="1100">
                <a:solidFill>
                  <a:schemeClr val="tx1"/>
                </a:solidFill>
                <a:effectLst/>
                <a:latin typeface="+mn-lt"/>
                <a:ea typeface="+mn-ea"/>
                <a:cs typeface="+mn-cs"/>
              </a:rPr>
              <a:t> </a:t>
            </a:r>
            <a:r>
              <a:rPr lang="fr-FR" sz="1100" b="1">
                <a:solidFill>
                  <a:schemeClr val="tx1"/>
                </a:solidFill>
                <a:effectLst/>
                <a:latin typeface="+mn-lt"/>
                <a:ea typeface="+mn-ea"/>
                <a:cs typeface="+mn-cs"/>
              </a:rPr>
              <a:t>sont</a:t>
            </a:r>
            <a:r>
              <a:rPr lang="fr-FR" sz="1100">
                <a:solidFill>
                  <a:schemeClr val="tx1"/>
                </a:solidFill>
                <a:effectLst/>
                <a:latin typeface="+mn-lt"/>
                <a:ea typeface="+mn-ea"/>
                <a:cs typeface="+mn-cs"/>
              </a:rPr>
              <a:t> simples : </a:t>
            </a:r>
            <a:r>
              <a:rPr lang="fr-FR" sz="1100" b="1">
                <a:solidFill>
                  <a:srgbClr val="00B0F0"/>
                </a:solidFill>
                <a:effectLst/>
                <a:latin typeface="+mn-lt"/>
                <a:ea typeface="+mn-ea"/>
                <a:cs typeface="+mn-cs"/>
              </a:rPr>
              <a:t>ONGLET</a:t>
            </a:r>
            <a:r>
              <a:rPr lang="fr-FR" sz="1100">
                <a:solidFill>
                  <a:schemeClr val="tx1"/>
                </a:solidFill>
                <a:effectLst/>
                <a:latin typeface="+mn-lt"/>
                <a:ea typeface="+mn-ea"/>
                <a:cs typeface="+mn-cs"/>
              </a:rPr>
              <a:t> :</a:t>
            </a:r>
          </a:p>
          <a:p>
            <a:pPr lvl="1"/>
            <a:r>
              <a:rPr lang="fr-FR" sz="1100">
                <a:solidFill>
                  <a:schemeClr val="tx1"/>
                </a:solidFill>
                <a:effectLst/>
                <a:latin typeface="+mn-lt"/>
                <a:ea typeface="+mn-ea"/>
                <a:cs typeface="+mn-cs"/>
              </a:rPr>
              <a:t> - un rendement (moyen) de la culture, </a:t>
            </a:r>
          </a:p>
          <a:p>
            <a:pPr lvl="1"/>
            <a:r>
              <a:rPr lang="fr-FR" sz="1100">
                <a:solidFill>
                  <a:schemeClr val="tx1"/>
                </a:solidFill>
                <a:effectLst/>
                <a:latin typeface="+mn-lt"/>
                <a:ea typeface="+mn-ea"/>
                <a:cs typeface="+mn-cs"/>
              </a:rPr>
              <a:t>-  soit des quantités à l’hectare et un prix d’achat, soit un cout direct par hectare</a:t>
            </a:r>
          </a:p>
          <a:p>
            <a:pPr lvl="1"/>
            <a:r>
              <a:rPr lang="fr-FR" sz="1100">
                <a:solidFill>
                  <a:schemeClr val="tx1"/>
                </a:solidFill>
                <a:effectLst/>
                <a:latin typeface="+mn-lt"/>
                <a:ea typeface="+mn-ea"/>
                <a:cs typeface="+mn-cs"/>
              </a:rPr>
              <a:t> - si vous voulez calculer une marge : un prix de vente et un montant d’aide </a:t>
            </a:r>
          </a:p>
          <a:p>
            <a:pPr marL="0" lvl="1" algn="l"/>
            <a:endParaRPr lang="fr-FR" sz="1100" b="1">
              <a:solidFill>
                <a:schemeClr val="tx1"/>
              </a:solidFill>
              <a:effectLst/>
              <a:latin typeface="+mn-lt"/>
              <a:ea typeface="+mn-ea"/>
              <a:cs typeface="+mn-cs"/>
            </a:endParaRPr>
          </a:p>
          <a:p>
            <a:pPr marL="0" lvl="1" algn="l"/>
            <a:r>
              <a:rPr lang="fr-FR" sz="1100" b="1">
                <a:solidFill>
                  <a:schemeClr val="tx1"/>
                </a:solidFill>
                <a:effectLst/>
                <a:latin typeface="+mn-lt"/>
                <a:ea typeface="+mn-ea"/>
                <a:cs typeface="+mn-cs"/>
              </a:rPr>
              <a:t>Les</a:t>
            </a:r>
            <a:r>
              <a:rPr lang="fr-FR" sz="1100" b="1" baseline="0%">
                <a:solidFill>
                  <a:schemeClr val="tx1"/>
                </a:solidFill>
                <a:effectLst/>
                <a:latin typeface="+mn-lt"/>
                <a:ea typeface="+mn-ea"/>
                <a:cs typeface="+mn-cs"/>
              </a:rPr>
              <a:t> résultats sont </a:t>
            </a:r>
            <a:r>
              <a:rPr lang="fr-FR" sz="1100" baseline="0%">
                <a:solidFill>
                  <a:schemeClr val="tx1"/>
                </a:solidFill>
                <a:effectLst/>
                <a:latin typeface="+mn-lt"/>
                <a:ea typeface="+mn-ea"/>
                <a:cs typeface="+mn-cs"/>
              </a:rPr>
              <a:t>sous forme de graphiques : charges par ha et cout par tonne :  </a:t>
            </a:r>
            <a:r>
              <a:rPr lang="fr-FR" sz="1100" b="1" baseline="0%">
                <a:solidFill>
                  <a:srgbClr val="66FF33"/>
                </a:solidFill>
                <a:effectLst/>
                <a:latin typeface="+mn-lt"/>
                <a:ea typeface="+mn-ea"/>
                <a:cs typeface="+mn-cs"/>
              </a:rPr>
              <a:t>ONGLET </a:t>
            </a:r>
            <a:r>
              <a:rPr lang="fr-FR" sz="1100" b="0" baseline="0%">
                <a:solidFill>
                  <a:sysClr val="windowText" lastClr="000000"/>
                </a:solidFill>
                <a:effectLst/>
                <a:latin typeface="+mn-lt"/>
                <a:ea typeface="+mn-ea"/>
                <a:cs typeface="+mn-cs"/>
              </a:rPr>
              <a:t>:</a:t>
            </a:r>
            <a:endParaRPr lang="fr-FR" sz="1100" b="0">
              <a:solidFill>
                <a:sysClr val="windowText" lastClr="000000"/>
              </a:solidFill>
              <a:effectLst/>
              <a:latin typeface="+mn-lt"/>
              <a:ea typeface="+mn-ea"/>
              <a:cs typeface="+mn-cs"/>
            </a:endParaRPr>
          </a:p>
        </xdr:txBody>
      </xdr:sp>
      <xdr:sp macro="" textlink="">
        <xdr:nvSpPr>
          <xdr:cNvPr id="76" name="ZoneTexte 75">
            <a:extLst>
              <a:ext uri="{FF2B5EF4-FFF2-40B4-BE49-F238E27FC236}">
                <a16:creationId xmlns:a16="http://schemas.microsoft.com/office/drawing/2014/main" id="{BD8F4EF1-2D38-4C0C-8E88-5A65B1ECB65C}"/>
              </a:ext>
            </a:extLst>
          </xdr:cNvPr>
          <xdr:cNvSpPr txBox="1"/>
        </xdr:nvSpPr>
        <xdr:spPr>
          <a:xfrm>
            <a:off x="6105525" y="6063443"/>
            <a:ext cx="1085850" cy="295275"/>
          </a:xfrm>
          <a:prstGeom prst="rect">
            <a:avLst/>
          </a:prstGeom>
          <a:solidFill>
            <a:srgbClr val="66FF33"/>
          </a:solidFill>
          <a:ln w="9525" cmpd="sng">
            <a:solidFill>
              <a:srgbClr val="66FF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ysClr val="windowText" lastClr="000000"/>
                </a:solidFill>
              </a:rPr>
              <a:t>RESULTATS</a:t>
            </a:r>
          </a:p>
        </xdr:txBody>
      </xdr:sp>
      <xdr:sp macro="" textlink="">
        <xdr:nvSpPr>
          <xdr:cNvPr id="107" name="ZoneTexte 106">
            <a:extLst>
              <a:ext uri="{FF2B5EF4-FFF2-40B4-BE49-F238E27FC236}">
                <a16:creationId xmlns:a16="http://schemas.microsoft.com/office/drawing/2014/main" id="{320BC280-69FC-4CEB-9EB3-0AC9CCD574F7}"/>
              </a:ext>
            </a:extLst>
          </xdr:cNvPr>
          <xdr:cNvSpPr txBox="1"/>
        </xdr:nvSpPr>
        <xdr:spPr>
          <a:xfrm>
            <a:off x="3515389" y="5243919"/>
            <a:ext cx="742950" cy="295275"/>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tx1"/>
                </a:solidFill>
              </a:rPr>
              <a:t>SAISIE</a:t>
            </a:r>
          </a:p>
        </xdr:txBody>
      </xdr:sp>
    </xdr:grpSp>
    <xdr:clientData/>
  </xdr:twoCellAnchor>
  <xdr:twoCellAnchor editAs="oneCell">
    <xdr:from>
      <xdr:col>6</xdr:col>
      <xdr:colOff>616323</xdr:colOff>
      <xdr:row>80</xdr:row>
      <xdr:rowOff>27819</xdr:rowOff>
    </xdr:from>
    <xdr:to>
      <xdr:col>17</xdr:col>
      <xdr:colOff>1134035</xdr:colOff>
      <xdr:row>84</xdr:row>
      <xdr:rowOff>187139</xdr:rowOff>
    </xdr:to>
    <xdr:sp macro="" textlink="">
      <xdr:nvSpPr>
        <xdr:cNvPr id="116" name="ZoneTexte 115">
          <a:extLst>
            <a:ext uri="{FF2B5EF4-FFF2-40B4-BE49-F238E27FC236}">
              <a16:creationId xmlns:a16="http://schemas.microsoft.com/office/drawing/2014/main" id="{16E02FA6-C976-48A9-A0E1-0B3943EE56B3}"/>
            </a:ext>
          </a:extLst>
        </xdr:cNvPr>
        <xdr:cNvSpPr txBox="1"/>
      </xdr:nvSpPr>
      <xdr:spPr>
        <a:xfrm>
          <a:off x="4616823" y="17039469"/>
          <a:ext cx="7756712" cy="921320"/>
        </a:xfrm>
        <a:prstGeom prst="rect">
          <a:avLst/>
        </a:prstGeom>
        <a:solidFill>
          <a:sysClr val="window" lastClr="FFFFFF"/>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pPr marL="0" indent="0" algn="ctr">
            <a:buFont typeface="Arial" panose="020B0604020202020204" pitchFamily="34" charset="0"/>
            <a:buNone/>
          </a:pPr>
          <a:r>
            <a:rPr lang="fr-FR" sz="2300">
              <a:solidFill>
                <a:srgbClr val="FF0000"/>
              </a:solidFill>
              <a:effectLst/>
              <a:latin typeface="+mn-lt"/>
              <a:ea typeface="+mn-ea"/>
              <a:cs typeface="+mn-cs"/>
            </a:rPr>
            <a:t>POUR SAUVEGARDER et IMPRIMER, vous devez utiliser les fonctions habituelles d'EXCEL (enregistrer sous, …)</a:t>
          </a:r>
        </a:p>
      </xdr:txBody>
    </xdr:sp>
    <xdr:clientData fPrintsWithSheet="0"/>
  </xdr:twoCellAnchor>
  <xdr:twoCellAnchor editAs="oneCell">
    <xdr:from>
      <xdr:col>0</xdr:col>
      <xdr:colOff>147276</xdr:colOff>
      <xdr:row>25</xdr:row>
      <xdr:rowOff>186635</xdr:rowOff>
    </xdr:from>
    <xdr:to>
      <xdr:col>17</xdr:col>
      <xdr:colOff>1100417</xdr:colOff>
      <xdr:row>52</xdr:row>
      <xdr:rowOff>133350</xdr:rowOff>
    </xdr:to>
    <xdr:grpSp>
      <xdr:nvGrpSpPr>
        <xdr:cNvPr id="78" name="Groupe 77">
          <a:extLst>
            <a:ext uri="{FF2B5EF4-FFF2-40B4-BE49-F238E27FC236}">
              <a16:creationId xmlns:a16="http://schemas.microsoft.com/office/drawing/2014/main" id="{2CA4BD3F-3830-4FE0-84A7-75EEE5FE5F9A}"/>
            </a:ext>
          </a:extLst>
        </xdr:cNvPr>
        <xdr:cNvGrpSpPr/>
      </xdr:nvGrpSpPr>
      <xdr:grpSpPr>
        <a:xfrm>
          <a:off x="147276" y="6708459"/>
          <a:ext cx="12192641" cy="5090215"/>
          <a:chOff x="147276" y="6715590"/>
          <a:chExt cx="12192641" cy="5090215"/>
        </a:xfrm>
      </xdr:grpSpPr>
      <xdr:pic>
        <xdr:nvPicPr>
          <xdr:cNvPr id="74" name="Image 73">
            <a:extLst>
              <a:ext uri="{FF2B5EF4-FFF2-40B4-BE49-F238E27FC236}">
                <a16:creationId xmlns:a16="http://schemas.microsoft.com/office/drawing/2014/main" id="{7BB71EE0-2FD0-4866-A4AC-E1822491E5A8}"/>
              </a:ext>
            </a:extLst>
          </xdr:cNvPr>
          <xdr:cNvPicPr>
            <a:picLocks noChangeAspect="1"/>
          </xdr:cNvPicPr>
        </xdr:nvPicPr>
        <xdr:blipFill>
          <a:blip xmlns:r="http://purl.oclc.org/ooxml/officeDocument/relationships" r:embed="rId1"/>
          <a:stretch>
            <a:fillRect/>
          </a:stretch>
        </xdr:blipFill>
        <xdr:spPr>
          <a:xfrm>
            <a:off x="394606" y="7127670"/>
            <a:ext cx="6825100" cy="4636068"/>
          </a:xfrm>
          <a:prstGeom prst="rect">
            <a:avLst/>
          </a:prstGeom>
        </xdr:spPr>
      </xdr:pic>
      <xdr:sp macro="" textlink="">
        <xdr:nvSpPr>
          <xdr:cNvPr id="81" name="ZoneTexte 80">
            <a:extLst>
              <a:ext uri="{FF2B5EF4-FFF2-40B4-BE49-F238E27FC236}">
                <a16:creationId xmlns:a16="http://schemas.microsoft.com/office/drawing/2014/main" id="{918836D3-C07D-47FF-8EFD-9C08CC9FE8FB}"/>
              </a:ext>
            </a:extLst>
          </xdr:cNvPr>
          <xdr:cNvSpPr txBox="1"/>
        </xdr:nvSpPr>
        <xdr:spPr>
          <a:xfrm>
            <a:off x="272526" y="6804941"/>
            <a:ext cx="12067391" cy="5000864"/>
          </a:xfrm>
          <a:prstGeom prst="rect">
            <a:avLst/>
          </a:prstGeom>
          <a:noFill/>
          <a:ln w="63500" cmpd="thickThi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xdr:txBody>
      </xdr:sp>
      <xdr:sp macro="" textlink="">
        <xdr:nvSpPr>
          <xdr:cNvPr id="5" name="Ellipse 4">
            <a:extLst>
              <a:ext uri="{FF2B5EF4-FFF2-40B4-BE49-F238E27FC236}">
                <a16:creationId xmlns:a16="http://schemas.microsoft.com/office/drawing/2014/main" id="{9DADCFFB-45F8-4868-A090-A0964B40FA2F}"/>
              </a:ext>
            </a:extLst>
          </xdr:cNvPr>
          <xdr:cNvSpPr/>
        </xdr:nvSpPr>
        <xdr:spPr>
          <a:xfrm>
            <a:off x="4064734" y="9540429"/>
            <a:ext cx="899433" cy="173707"/>
          </a:xfrm>
          <a:prstGeom prst="ellipse">
            <a:avLst/>
          </a:prstGeom>
          <a:noFill/>
          <a:ln>
            <a:solidFill>
              <a:schemeClr val="accent3">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Ellipse 5">
            <a:extLst>
              <a:ext uri="{FF2B5EF4-FFF2-40B4-BE49-F238E27FC236}">
                <a16:creationId xmlns:a16="http://schemas.microsoft.com/office/drawing/2014/main" id="{383B48F9-D395-4DC9-9E96-8D0865D7E4DF}"/>
              </a:ext>
            </a:extLst>
          </xdr:cNvPr>
          <xdr:cNvSpPr/>
        </xdr:nvSpPr>
        <xdr:spPr>
          <a:xfrm>
            <a:off x="4972333" y="9708706"/>
            <a:ext cx="545645" cy="173709"/>
          </a:xfrm>
          <a:prstGeom prst="ellipse">
            <a:avLst/>
          </a:prstGeom>
          <a:noFill/>
          <a:ln>
            <a:solidFill>
              <a:srgbClr val="92D05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Ellipse 6">
            <a:extLst>
              <a:ext uri="{FF2B5EF4-FFF2-40B4-BE49-F238E27FC236}">
                <a16:creationId xmlns:a16="http://schemas.microsoft.com/office/drawing/2014/main" id="{3CC8FEC3-C7E0-49C2-882D-A0D1FEA70CF5}"/>
              </a:ext>
            </a:extLst>
          </xdr:cNvPr>
          <xdr:cNvSpPr/>
        </xdr:nvSpPr>
        <xdr:spPr>
          <a:xfrm>
            <a:off x="4042964" y="10799619"/>
            <a:ext cx="925286" cy="162850"/>
          </a:xfrm>
          <a:prstGeom prst="ellipse">
            <a:avLst/>
          </a:prstGeom>
          <a:noFill/>
          <a:ln>
            <a:solidFill>
              <a:schemeClr val="accent1"/>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Ellipse 8">
            <a:extLst>
              <a:ext uri="{FF2B5EF4-FFF2-40B4-BE49-F238E27FC236}">
                <a16:creationId xmlns:a16="http://schemas.microsoft.com/office/drawing/2014/main" id="{DA480AAE-4B6B-41D4-A3B8-78417989C292}"/>
              </a:ext>
            </a:extLst>
          </xdr:cNvPr>
          <xdr:cNvSpPr/>
        </xdr:nvSpPr>
        <xdr:spPr>
          <a:xfrm>
            <a:off x="6114142" y="10961809"/>
            <a:ext cx="517922" cy="162682"/>
          </a:xfrm>
          <a:prstGeom prst="ellipse">
            <a:avLst/>
          </a:prstGeom>
          <a:noFill/>
          <a:ln>
            <a:solidFill>
              <a:srgbClr val="CC99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sp macro="" textlink="">
        <xdr:nvSpPr>
          <xdr:cNvPr id="10" name="ZoneTexte 9">
            <a:extLst>
              <a:ext uri="{FF2B5EF4-FFF2-40B4-BE49-F238E27FC236}">
                <a16:creationId xmlns:a16="http://schemas.microsoft.com/office/drawing/2014/main" id="{F3E88452-1C8F-4F01-BD9B-CF5F9813CDD9}"/>
              </a:ext>
            </a:extLst>
          </xdr:cNvPr>
          <xdr:cNvSpPr txBox="1"/>
        </xdr:nvSpPr>
        <xdr:spPr>
          <a:xfrm>
            <a:off x="7692409" y="8291912"/>
            <a:ext cx="4425915" cy="1120954"/>
          </a:xfrm>
          <a:prstGeom prst="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baseline="0%">
                <a:solidFill>
                  <a:schemeClr val="dk1"/>
                </a:solidFill>
                <a:effectLst/>
                <a:latin typeface="+mn-lt"/>
                <a:ea typeface="+mn-ea"/>
                <a:cs typeface="+mn-cs"/>
              </a:rPr>
              <a:t>pour les </a:t>
            </a:r>
            <a:r>
              <a:rPr lang="fr-FR" sz="1100" b="1" baseline="0%">
                <a:solidFill>
                  <a:schemeClr val="dk1"/>
                </a:solidFill>
                <a:effectLst/>
                <a:latin typeface="+mn-lt"/>
                <a:ea typeface="+mn-ea"/>
                <a:cs typeface="+mn-cs"/>
              </a:rPr>
              <a:t>ENGRAIS </a:t>
            </a:r>
            <a:r>
              <a:rPr lang="fr-FR" sz="1100" b="0" baseline="0%">
                <a:solidFill>
                  <a:schemeClr val="dk1"/>
                </a:solidFill>
                <a:effectLst/>
                <a:latin typeface="+mn-lt"/>
                <a:ea typeface="+mn-ea"/>
                <a:cs typeface="+mn-cs"/>
              </a:rPr>
              <a:t>ou les </a:t>
            </a:r>
            <a:r>
              <a:rPr lang="fr-FR" sz="1100" b="1" baseline="0%">
                <a:solidFill>
                  <a:schemeClr val="dk1"/>
                </a:solidFill>
                <a:effectLst/>
                <a:latin typeface="+mn-lt"/>
                <a:ea typeface="+mn-ea"/>
                <a:cs typeface="+mn-cs"/>
              </a:rPr>
              <a:t>SEMENCES </a:t>
            </a:r>
            <a:r>
              <a:rPr lang="fr-FR" sz="1100" b="0" baseline="0%">
                <a:solidFill>
                  <a:schemeClr val="dk1"/>
                </a:solidFill>
                <a:effectLst/>
                <a:latin typeface="+mn-lt"/>
                <a:ea typeface="+mn-ea"/>
                <a:cs typeface="+mn-cs"/>
              </a:rPr>
              <a:t>ou le </a:t>
            </a:r>
            <a:r>
              <a:rPr lang="fr-FR" sz="1100" b="1" baseline="0%">
                <a:solidFill>
                  <a:schemeClr val="dk1"/>
                </a:solidFill>
                <a:effectLst/>
                <a:latin typeface="+mn-lt"/>
                <a:ea typeface="+mn-ea"/>
                <a:cs typeface="+mn-cs"/>
              </a:rPr>
              <a:t>CARBURANT</a:t>
            </a:r>
            <a:r>
              <a:rPr lang="fr-FR" sz="1100" b="0" baseline="0%">
                <a:solidFill>
                  <a:schemeClr val="dk1"/>
                </a:solidFill>
                <a:effectLst/>
                <a:latin typeface="+mn-lt"/>
                <a:ea typeface="+mn-ea"/>
                <a:cs typeface="+mn-cs"/>
              </a:rPr>
              <a:t>, vous pouvez saisir une quantité et un prix OU des €/ha.</a:t>
            </a:r>
          </a:p>
          <a:p>
            <a:r>
              <a:rPr lang="fr-FR" sz="1100" b="0" baseline="0%">
                <a:solidFill>
                  <a:schemeClr val="dk1"/>
                </a:solidFill>
                <a:effectLst/>
                <a:latin typeface="+mn-lt"/>
                <a:ea typeface="+mn-ea"/>
                <a:cs typeface="+mn-cs"/>
              </a:rPr>
              <a:t>Par exemple vous pouvez saisir de l'urée et de l'ammonitrate de la façon suivante : </a:t>
            </a:r>
            <a:endParaRPr lang="fr-FR" b="0">
              <a:effectLst/>
            </a:endParaRPr>
          </a:p>
          <a:p>
            <a:pPr marL="171450" indent="-171450">
              <a:buFont typeface="Arial" panose="020B0604020202020204" pitchFamily="34" charset="0"/>
              <a:buChar char="•"/>
            </a:pPr>
            <a:r>
              <a:rPr lang="fr-FR" sz="1100" b="1" baseline="0%">
                <a:solidFill>
                  <a:schemeClr val="accent3">
                    <a:lumMod val="75%"/>
                  </a:schemeClr>
                </a:solidFill>
              </a:rPr>
              <a:t>urée : 0.35 tonnes à un prix de 320€/t </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fr-FR" sz="1100" b="1" baseline="0%">
                <a:solidFill>
                  <a:srgbClr val="92D050"/>
                </a:solidFill>
                <a:effectLst/>
                <a:latin typeface="+mn-lt"/>
                <a:ea typeface="+mn-ea"/>
                <a:cs typeface="+mn-cs"/>
              </a:rPr>
              <a:t>ammonitrate : 112 €/ha</a:t>
            </a:r>
            <a:endParaRPr lang="fr-FR" sz="1100" b="1">
              <a:solidFill>
                <a:srgbClr val="92D050"/>
              </a:solidFill>
              <a:effectLst/>
            </a:endParaRPr>
          </a:p>
        </xdr:txBody>
      </xdr:sp>
      <xdr:cxnSp macro="">
        <xdr:nvCxnSpPr>
          <xdr:cNvPr id="12" name="Connecteur droit avec flèche 11">
            <a:extLst>
              <a:ext uri="{FF2B5EF4-FFF2-40B4-BE49-F238E27FC236}">
                <a16:creationId xmlns:a16="http://schemas.microsoft.com/office/drawing/2014/main" id="{136913F3-3B5D-47F1-8642-C6E5023904E5}"/>
              </a:ext>
            </a:extLst>
          </xdr:cNvPr>
          <xdr:cNvCxnSpPr>
            <a:endCxn id="5" idx="6"/>
          </xdr:cNvCxnSpPr>
        </xdr:nvCxnSpPr>
        <xdr:spPr>
          <a:xfrm flipH="1">
            <a:off x="4964167" y="9117417"/>
            <a:ext cx="2822088" cy="509866"/>
          </a:xfrm>
          <a:prstGeom prst="straightConnector1">
            <a:avLst/>
          </a:prstGeom>
          <a:ln w="38100">
            <a:solidFill>
              <a:schemeClr val="accent3">
                <a:lumMod val="75%"/>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avec flèche 12">
            <a:extLst>
              <a:ext uri="{FF2B5EF4-FFF2-40B4-BE49-F238E27FC236}">
                <a16:creationId xmlns:a16="http://schemas.microsoft.com/office/drawing/2014/main" id="{1EB3AFB1-5C03-4F79-8179-7E7818CC0B4E}"/>
              </a:ext>
            </a:extLst>
          </xdr:cNvPr>
          <xdr:cNvCxnSpPr>
            <a:endCxn id="6" idx="6"/>
          </xdr:cNvCxnSpPr>
        </xdr:nvCxnSpPr>
        <xdr:spPr>
          <a:xfrm flipH="1">
            <a:off x="5517978" y="9278910"/>
            <a:ext cx="2262835" cy="51665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ZoneTexte 21">
            <a:extLst>
              <a:ext uri="{FF2B5EF4-FFF2-40B4-BE49-F238E27FC236}">
                <a16:creationId xmlns:a16="http://schemas.microsoft.com/office/drawing/2014/main" id="{20940494-8681-4458-9724-DC8D5E2186C6}"/>
              </a:ext>
            </a:extLst>
          </xdr:cNvPr>
          <xdr:cNvSpPr txBox="1"/>
        </xdr:nvSpPr>
        <xdr:spPr>
          <a:xfrm>
            <a:off x="7682884" y="10039840"/>
            <a:ext cx="4435501" cy="821436"/>
          </a:xfrm>
          <a:prstGeom prst="rect">
            <a:avLst/>
          </a:prstGeom>
          <a:solidFill>
            <a:schemeClr val="tx2">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Si vous </a:t>
            </a:r>
            <a:r>
              <a:rPr lang="fr-FR" sz="1100" b="1"/>
              <a:t>IRRIGUEZ </a:t>
            </a:r>
            <a:r>
              <a:rPr lang="fr-FR" sz="1100" b="0"/>
              <a:t>ou </a:t>
            </a:r>
            <a:r>
              <a:rPr lang="fr-FR" sz="1100" b="1"/>
              <a:t>STOCKEZ</a:t>
            </a:r>
            <a:r>
              <a:rPr lang="fr-FR" sz="1100" b="1" baseline="0%"/>
              <a:t> </a:t>
            </a:r>
            <a:r>
              <a:rPr lang="fr-FR" sz="1100" b="0" baseline="0%"/>
              <a:t>votre culture vous pouvez saisir l'énergie nécessaire.</a:t>
            </a:r>
            <a:r>
              <a:rPr lang="fr-FR" sz="1100" b="0"/>
              <a:t> </a:t>
            </a:r>
            <a:r>
              <a:rPr lang="fr-FR" sz="1100" b="0">
                <a:solidFill>
                  <a:schemeClr val="dk1"/>
                </a:solidFill>
                <a:effectLst/>
                <a:latin typeface="+mn-lt"/>
                <a:ea typeface="+mn-ea"/>
                <a:cs typeface="+mn-cs"/>
              </a:rPr>
              <a:t>Par exemple </a:t>
            </a:r>
            <a:r>
              <a:rPr lang="fr-FR" sz="1100" b="0"/>
              <a:t>pour</a:t>
            </a:r>
            <a:r>
              <a:rPr lang="fr-FR" sz="1100" b="0" baseline="0%"/>
              <a:t> </a:t>
            </a:r>
            <a:r>
              <a:rPr lang="fr-FR" sz="1100" b="0"/>
              <a:t>l'énergie</a:t>
            </a:r>
            <a:r>
              <a:rPr lang="fr-FR" sz="1100" b="0" baseline="0%"/>
              <a:t> irrigation, vous pouvez saisir :</a:t>
            </a:r>
          </a:p>
          <a:p>
            <a:pPr marL="171450" indent="-171450">
              <a:buFont typeface="Arial" panose="020B0604020202020204" pitchFamily="34" charset="0"/>
              <a:buChar char="•"/>
            </a:pPr>
            <a:r>
              <a:rPr lang="fr-FR" sz="1100" b="1" baseline="0%">
                <a:solidFill>
                  <a:schemeClr val="accent1"/>
                </a:solidFill>
              </a:rPr>
              <a:t>1800m3/ha au prix du m3 de 0.08€/m3</a:t>
            </a:r>
          </a:p>
          <a:p>
            <a:pPr marL="171450" indent="-171450">
              <a:buFont typeface="Arial" panose="020B0604020202020204" pitchFamily="34" charset="0"/>
              <a:buChar char="•"/>
            </a:pPr>
            <a:r>
              <a:rPr lang="fr-FR" sz="1100" b="1" baseline="0%">
                <a:solidFill>
                  <a:schemeClr val="tx2"/>
                </a:solidFill>
                <a:latin typeface="+mn-lt"/>
                <a:ea typeface="+mn-ea"/>
                <a:cs typeface="+mn-cs"/>
              </a:rPr>
              <a:t> </a:t>
            </a:r>
            <a:r>
              <a:rPr lang="fr-FR" sz="1100" b="1" baseline="0%">
                <a:solidFill>
                  <a:srgbClr val="FF0000"/>
                </a:solidFill>
                <a:latin typeface="+mn-lt"/>
                <a:ea typeface="+mn-ea"/>
                <a:cs typeface="+mn-cs"/>
              </a:rPr>
              <a:t>OU</a:t>
            </a:r>
            <a:r>
              <a:rPr lang="fr-FR" sz="1100" b="1" baseline="0%">
                <a:solidFill>
                  <a:schemeClr val="tx2"/>
                </a:solidFill>
                <a:latin typeface="+mn-lt"/>
                <a:ea typeface="+mn-ea"/>
                <a:cs typeface="+mn-cs"/>
              </a:rPr>
              <a:t> directement  144€/ha</a:t>
            </a:r>
          </a:p>
        </xdr:txBody>
      </xdr:sp>
      <xdr:sp macro="" textlink="">
        <xdr:nvSpPr>
          <xdr:cNvPr id="24" name="Ellipse 23">
            <a:extLst>
              <a:ext uri="{FF2B5EF4-FFF2-40B4-BE49-F238E27FC236}">
                <a16:creationId xmlns:a16="http://schemas.microsoft.com/office/drawing/2014/main" id="{D7706E69-221F-4CEF-87C6-2DC6C5A460D4}"/>
              </a:ext>
            </a:extLst>
          </xdr:cNvPr>
          <xdr:cNvSpPr/>
        </xdr:nvSpPr>
        <xdr:spPr>
          <a:xfrm>
            <a:off x="4961447" y="10794188"/>
            <a:ext cx="545645" cy="177780"/>
          </a:xfrm>
          <a:prstGeom prst="ellipse">
            <a:avLst/>
          </a:prstGeom>
          <a:noFill/>
          <a:ln>
            <a:solidFill>
              <a:schemeClr val="tx2">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25" name="Connecteur droit avec flèche 24">
            <a:extLst>
              <a:ext uri="{FF2B5EF4-FFF2-40B4-BE49-F238E27FC236}">
                <a16:creationId xmlns:a16="http://schemas.microsoft.com/office/drawing/2014/main" id="{446EF08A-53C1-4437-ADE7-F47C965479C0}"/>
              </a:ext>
            </a:extLst>
          </xdr:cNvPr>
          <xdr:cNvCxnSpPr>
            <a:endCxn id="24" idx="6"/>
          </xdr:cNvCxnSpPr>
        </xdr:nvCxnSpPr>
        <xdr:spPr>
          <a:xfrm flipH="1">
            <a:off x="5507092" y="10676990"/>
            <a:ext cx="2263397" cy="206089"/>
          </a:xfrm>
          <a:prstGeom prst="straightConnector1">
            <a:avLst/>
          </a:prstGeom>
          <a:ln w="38100">
            <a:solidFill>
              <a:schemeClr val="tx2">
                <a:lumMod val="75%"/>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ZoneTexte 28">
            <a:extLst>
              <a:ext uri="{FF2B5EF4-FFF2-40B4-BE49-F238E27FC236}">
                <a16:creationId xmlns:a16="http://schemas.microsoft.com/office/drawing/2014/main" id="{8FD86EC7-D34E-468B-9401-2DED54FF6122}"/>
              </a:ext>
            </a:extLst>
          </xdr:cNvPr>
          <xdr:cNvSpPr txBox="1"/>
        </xdr:nvSpPr>
        <xdr:spPr>
          <a:xfrm>
            <a:off x="7682883" y="10951802"/>
            <a:ext cx="4425915" cy="446481"/>
          </a:xfrm>
          <a:prstGeom prst="rect">
            <a:avLst/>
          </a:prstGeom>
          <a:solidFill>
            <a:schemeClr val="accent6">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Si</a:t>
            </a:r>
            <a:r>
              <a:rPr lang="fr-FR" sz="1100" b="0" baseline="0%"/>
              <a:t> vous regardez le </a:t>
            </a:r>
            <a:r>
              <a:rPr lang="fr-FR" sz="1100" b="1" baseline="0%"/>
              <a:t>SECHAGE </a:t>
            </a:r>
            <a:r>
              <a:rPr lang="fr-FR" sz="1100" b="0" baseline="0%"/>
              <a:t>d'un maïs, saisissez directement le cout en € par tonne du barême </a:t>
            </a:r>
            <a:r>
              <a:rPr lang="fr-FR" sz="1100" b="0"/>
              <a:t>: </a:t>
            </a:r>
            <a:r>
              <a:rPr lang="fr-FR" sz="1100" b="1">
                <a:solidFill>
                  <a:srgbClr val="CC9900"/>
                </a:solidFill>
              </a:rPr>
              <a:t>exemple de </a:t>
            </a:r>
            <a:r>
              <a:rPr lang="fr-FR" sz="1100" b="1" baseline="0%">
                <a:solidFill>
                  <a:srgbClr val="CC9900"/>
                </a:solidFill>
              </a:rPr>
              <a:t> 25 €/t</a:t>
            </a:r>
            <a:endParaRPr lang="fr-FR" sz="1100" b="1">
              <a:solidFill>
                <a:srgbClr val="CC9900"/>
              </a:solidFill>
            </a:endParaRPr>
          </a:p>
        </xdr:txBody>
      </xdr:sp>
      <xdr:cxnSp macro="">
        <xdr:nvCxnSpPr>
          <xdr:cNvPr id="30" name="Connecteur droit avec flèche 29">
            <a:extLst>
              <a:ext uri="{FF2B5EF4-FFF2-40B4-BE49-F238E27FC236}">
                <a16:creationId xmlns:a16="http://schemas.microsoft.com/office/drawing/2014/main" id="{EB6C785A-E75D-4C34-885C-677D74236204}"/>
              </a:ext>
            </a:extLst>
          </xdr:cNvPr>
          <xdr:cNvCxnSpPr>
            <a:stCxn id="29" idx="1"/>
            <a:endCxn id="9" idx="6"/>
          </xdr:cNvCxnSpPr>
        </xdr:nvCxnSpPr>
        <xdr:spPr>
          <a:xfrm flipH="1" flipV="1">
            <a:off x="6632064" y="11043151"/>
            <a:ext cx="1050819" cy="131892"/>
          </a:xfrm>
          <a:prstGeom prst="straightConnector1">
            <a:avLst/>
          </a:prstGeom>
          <a:ln w="38100">
            <a:solidFill>
              <a:srgbClr val="CC99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avec flèche 17">
            <a:extLst>
              <a:ext uri="{FF2B5EF4-FFF2-40B4-BE49-F238E27FC236}">
                <a16:creationId xmlns:a16="http://schemas.microsoft.com/office/drawing/2014/main" id="{AA5A0906-EB63-4564-B5F2-EE71B29ADC27}"/>
              </a:ext>
            </a:extLst>
          </xdr:cNvPr>
          <xdr:cNvCxnSpPr>
            <a:endCxn id="7" idx="7"/>
          </xdr:cNvCxnSpPr>
        </xdr:nvCxnSpPr>
        <xdr:spPr>
          <a:xfrm flipH="1">
            <a:off x="4832745" y="10513203"/>
            <a:ext cx="2944314" cy="310265"/>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ZoneTexte 31">
            <a:extLst>
              <a:ext uri="{FF2B5EF4-FFF2-40B4-BE49-F238E27FC236}">
                <a16:creationId xmlns:a16="http://schemas.microsoft.com/office/drawing/2014/main" id="{E1B698B1-9B58-4392-A1CD-57A726A4A904}"/>
              </a:ext>
            </a:extLst>
          </xdr:cNvPr>
          <xdr:cNvSpPr txBox="1"/>
        </xdr:nvSpPr>
        <xdr:spPr>
          <a:xfrm>
            <a:off x="7682884" y="7713268"/>
            <a:ext cx="4425914" cy="484479"/>
          </a:xfrm>
          <a:prstGeom prst="rect">
            <a:avLst/>
          </a:prstGeom>
          <a:solidFill>
            <a:srgbClr val="FF99FF"/>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Pour vous repérer sur ce que vous voulez calculer,</a:t>
            </a:r>
            <a:r>
              <a:rPr lang="fr-FR" sz="1100" baseline="0%"/>
              <a:t> entrez un nom pour chaque situation. Par exemple ici : </a:t>
            </a:r>
            <a:r>
              <a:rPr lang="fr-FR" sz="1100" b="1" baseline="0%">
                <a:solidFill>
                  <a:schemeClr val="tx1"/>
                </a:solidFill>
              </a:rPr>
              <a:t>"Récolte 2021" et "Récolte 2022"</a:t>
            </a:r>
            <a:endParaRPr lang="fr-FR" sz="1100" b="1">
              <a:solidFill>
                <a:schemeClr val="tx1"/>
              </a:solidFill>
            </a:endParaRPr>
          </a:p>
        </xdr:txBody>
      </xdr:sp>
      <xdr:sp macro="" textlink="">
        <xdr:nvSpPr>
          <xdr:cNvPr id="62" name="ZoneTexte 61">
            <a:extLst>
              <a:ext uri="{FF2B5EF4-FFF2-40B4-BE49-F238E27FC236}">
                <a16:creationId xmlns:a16="http://schemas.microsoft.com/office/drawing/2014/main" id="{D3834471-DC62-455F-A1E5-41036409566C}"/>
              </a:ext>
            </a:extLst>
          </xdr:cNvPr>
          <xdr:cNvSpPr txBox="1"/>
        </xdr:nvSpPr>
        <xdr:spPr>
          <a:xfrm>
            <a:off x="7682883" y="7386561"/>
            <a:ext cx="4415516" cy="246989"/>
          </a:xfrm>
          <a:prstGeom prst="rect">
            <a:avLst/>
          </a:prstGeom>
          <a:solidFill>
            <a:srgbClr val="99CCFF"/>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Saisissez</a:t>
            </a:r>
            <a:r>
              <a:rPr lang="fr-FR" sz="1100" baseline="0%"/>
              <a:t> le </a:t>
            </a:r>
            <a:r>
              <a:rPr lang="fr-FR" sz="1100" b="1" baseline="0%"/>
              <a:t>RENDEMENT</a:t>
            </a:r>
            <a:r>
              <a:rPr lang="fr-FR" sz="1100" baseline="0%"/>
              <a:t> de votre culture en tonnes par hectare</a:t>
            </a:r>
            <a:endParaRPr lang="fr-FR" sz="1100" b="1">
              <a:solidFill>
                <a:schemeClr val="accent3"/>
              </a:solidFill>
            </a:endParaRPr>
          </a:p>
        </xdr:txBody>
      </xdr:sp>
      <xdr:cxnSp macro="">
        <xdr:nvCxnSpPr>
          <xdr:cNvPr id="63" name="Connecteur droit avec flèche 62">
            <a:extLst>
              <a:ext uri="{FF2B5EF4-FFF2-40B4-BE49-F238E27FC236}">
                <a16:creationId xmlns:a16="http://schemas.microsoft.com/office/drawing/2014/main" id="{0A6F9A8F-2448-42FC-8D3F-BA6A58E0C10B}"/>
              </a:ext>
            </a:extLst>
          </xdr:cNvPr>
          <xdr:cNvCxnSpPr>
            <a:stCxn id="62" idx="1"/>
          </xdr:cNvCxnSpPr>
        </xdr:nvCxnSpPr>
        <xdr:spPr>
          <a:xfrm flipH="1">
            <a:off x="4588565" y="7510056"/>
            <a:ext cx="3094318" cy="346391"/>
          </a:xfrm>
          <a:prstGeom prst="straightConnector1">
            <a:avLst/>
          </a:prstGeom>
          <a:ln w="38100">
            <a:solidFill>
              <a:srgbClr val="99CCFF"/>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ZoneTexte 67">
            <a:extLst>
              <a:ext uri="{FF2B5EF4-FFF2-40B4-BE49-F238E27FC236}">
                <a16:creationId xmlns:a16="http://schemas.microsoft.com/office/drawing/2014/main" id="{7B62CE35-895E-46F6-83BB-497856CF306B}"/>
              </a:ext>
            </a:extLst>
          </xdr:cNvPr>
          <xdr:cNvSpPr txBox="1"/>
        </xdr:nvSpPr>
        <xdr:spPr>
          <a:xfrm>
            <a:off x="7682883" y="11486496"/>
            <a:ext cx="4425914" cy="256489"/>
          </a:xfrm>
          <a:prstGeom prst="rect">
            <a:avLst/>
          </a:prstGeom>
          <a:solidFill>
            <a:schemeClr val="accent2">
              <a:lumMod val="40%"/>
              <a:lumOff val="6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Saisissez</a:t>
            </a:r>
            <a:r>
              <a:rPr lang="fr-FR" sz="1100" baseline="0%"/>
              <a:t> le </a:t>
            </a:r>
            <a:r>
              <a:rPr lang="fr-FR" sz="1100" b="1" baseline="0%"/>
              <a:t>PRIX</a:t>
            </a:r>
            <a:r>
              <a:rPr lang="fr-FR" sz="1100" baseline="0%"/>
              <a:t> et les </a:t>
            </a:r>
            <a:r>
              <a:rPr lang="fr-FR" sz="1100" b="1" baseline="0%"/>
              <a:t>AIDES</a:t>
            </a:r>
            <a:r>
              <a:rPr lang="fr-FR" sz="1100" baseline="0%"/>
              <a:t> pour une estimation de la marge par hectare </a:t>
            </a:r>
            <a:endParaRPr lang="fr-FR" sz="1100" b="1">
              <a:solidFill>
                <a:schemeClr val="accent3"/>
              </a:solidFill>
            </a:endParaRPr>
          </a:p>
        </xdr:txBody>
      </xdr:sp>
      <xdr:cxnSp macro="">
        <xdr:nvCxnSpPr>
          <xdr:cNvPr id="70" name="Connecteur droit avec flèche 69">
            <a:extLst>
              <a:ext uri="{FF2B5EF4-FFF2-40B4-BE49-F238E27FC236}">
                <a16:creationId xmlns:a16="http://schemas.microsoft.com/office/drawing/2014/main" id="{CEAAC94F-9936-4B2C-BAEB-1CDE3311109C}"/>
              </a:ext>
            </a:extLst>
          </xdr:cNvPr>
          <xdr:cNvCxnSpPr>
            <a:stCxn id="68" idx="1"/>
          </xdr:cNvCxnSpPr>
        </xdr:nvCxnSpPr>
        <xdr:spPr>
          <a:xfrm flipH="1" flipV="1">
            <a:off x="6505576" y="11492318"/>
            <a:ext cx="1177307" cy="12242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Connecteur droit avec flèche 71">
            <a:extLst>
              <a:ext uri="{FF2B5EF4-FFF2-40B4-BE49-F238E27FC236}">
                <a16:creationId xmlns:a16="http://schemas.microsoft.com/office/drawing/2014/main" id="{3D37917A-498C-40D1-A9BE-01DBECE5BEA9}"/>
              </a:ext>
            </a:extLst>
          </xdr:cNvPr>
          <xdr:cNvCxnSpPr>
            <a:stCxn id="68" idx="1"/>
          </xdr:cNvCxnSpPr>
        </xdr:nvCxnSpPr>
        <xdr:spPr>
          <a:xfrm flipH="1">
            <a:off x="7045902" y="11614741"/>
            <a:ext cx="636981" cy="48570"/>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3" name="Groupe 82">
            <a:extLst>
              <a:ext uri="{FF2B5EF4-FFF2-40B4-BE49-F238E27FC236}">
                <a16:creationId xmlns:a16="http://schemas.microsoft.com/office/drawing/2014/main" id="{A35E4F8C-C62E-4A65-88BD-F92606695568}"/>
              </a:ext>
            </a:extLst>
          </xdr:cNvPr>
          <xdr:cNvGrpSpPr/>
        </xdr:nvGrpSpPr>
        <xdr:grpSpPr>
          <a:xfrm>
            <a:off x="830452" y="6850315"/>
            <a:ext cx="2007990" cy="471661"/>
            <a:chOff x="355599" y="3711214"/>
            <a:chExt cx="1081156" cy="295275"/>
          </a:xfrm>
        </xdr:grpSpPr>
        <xdr:sp macro="" textlink="">
          <xdr:nvSpPr>
            <xdr:cNvPr id="35" name="ZoneTexte 34">
              <a:extLst>
                <a:ext uri="{FF2B5EF4-FFF2-40B4-BE49-F238E27FC236}">
                  <a16:creationId xmlns:a16="http://schemas.microsoft.com/office/drawing/2014/main" id="{8E8BF2C5-5260-4237-93AD-02DE3D2D5125}"/>
                </a:ext>
              </a:extLst>
            </xdr:cNvPr>
            <xdr:cNvSpPr txBox="1"/>
          </xdr:nvSpPr>
          <xdr:spPr>
            <a:xfrm>
              <a:off x="918775" y="3741209"/>
              <a:ext cx="517980" cy="193306"/>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tx1"/>
                  </a:solidFill>
                </a:rPr>
                <a:t>SAISIE</a:t>
              </a:r>
            </a:p>
          </xdr:txBody>
        </xdr:sp>
        <xdr:sp macro="" textlink="">
          <xdr:nvSpPr>
            <xdr:cNvPr id="82" name="ZoneTexte 81">
              <a:extLst>
                <a:ext uri="{FF2B5EF4-FFF2-40B4-BE49-F238E27FC236}">
                  <a16:creationId xmlns:a16="http://schemas.microsoft.com/office/drawing/2014/main" id="{82151564-8343-468D-A0DF-C241F4D7C9C3}"/>
                </a:ext>
              </a:extLst>
            </xdr:cNvPr>
            <xdr:cNvSpPr txBox="1"/>
          </xdr:nvSpPr>
          <xdr:spPr>
            <a:xfrm>
              <a:off x="355599" y="3711214"/>
              <a:ext cx="5939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a:solidFill>
                    <a:schemeClr val="tx1"/>
                  </a:solidFill>
                </a:rPr>
                <a:t>Onglet</a:t>
              </a:r>
              <a:endParaRPr lang="fr-FR" sz="1800" b="1">
                <a:solidFill>
                  <a:schemeClr val="tx1"/>
                </a:solidFill>
              </a:endParaRPr>
            </a:p>
          </xdr:txBody>
        </xdr:sp>
      </xdr:grpSp>
      <xdr:cxnSp macro="">
        <xdr:nvCxnSpPr>
          <xdr:cNvPr id="113" name="Connecteur droit avec flèche 112">
            <a:extLst>
              <a:ext uri="{FF2B5EF4-FFF2-40B4-BE49-F238E27FC236}">
                <a16:creationId xmlns:a16="http://schemas.microsoft.com/office/drawing/2014/main" id="{BBC61402-784A-49CE-83A3-6B40343794FE}"/>
              </a:ext>
            </a:extLst>
          </xdr:cNvPr>
          <xdr:cNvCxnSpPr>
            <a:stCxn id="32" idx="1"/>
          </xdr:cNvCxnSpPr>
        </xdr:nvCxnSpPr>
        <xdr:spPr>
          <a:xfrm flipH="1">
            <a:off x="5284304" y="7955507"/>
            <a:ext cx="2398580" cy="264403"/>
          </a:xfrm>
          <a:prstGeom prst="straightConnector1">
            <a:avLst/>
          </a:prstGeom>
          <a:ln w="38100">
            <a:solidFill>
              <a:srgbClr val="CC00CC"/>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Connecteur droit avec flèche 114">
            <a:extLst>
              <a:ext uri="{FF2B5EF4-FFF2-40B4-BE49-F238E27FC236}">
                <a16:creationId xmlns:a16="http://schemas.microsoft.com/office/drawing/2014/main" id="{C416EE74-D41F-4784-AFD8-959517133471}"/>
              </a:ext>
            </a:extLst>
          </xdr:cNvPr>
          <xdr:cNvCxnSpPr>
            <a:stCxn id="32" idx="1"/>
          </xdr:cNvCxnSpPr>
        </xdr:nvCxnSpPr>
        <xdr:spPr>
          <a:xfrm flipH="1">
            <a:off x="6879836" y="7955507"/>
            <a:ext cx="803048" cy="338747"/>
          </a:xfrm>
          <a:prstGeom prst="straightConnector1">
            <a:avLst/>
          </a:prstGeom>
          <a:ln w="38100">
            <a:solidFill>
              <a:srgbClr val="CC00CC"/>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Rectangle : coins arrondis 3">
            <a:extLst>
              <a:ext uri="{FF2B5EF4-FFF2-40B4-BE49-F238E27FC236}">
                <a16:creationId xmlns:a16="http://schemas.microsoft.com/office/drawing/2014/main" id="{67E92D38-EDEE-44AD-BDFB-2C6BC89FB573}"/>
              </a:ext>
            </a:extLst>
          </xdr:cNvPr>
          <xdr:cNvSpPr/>
        </xdr:nvSpPr>
        <xdr:spPr>
          <a:xfrm>
            <a:off x="147276" y="6715590"/>
            <a:ext cx="641102" cy="633702"/>
          </a:xfrm>
          <a:prstGeom prst="roundRect">
            <a:avLst/>
          </a:prstGeom>
          <a:solidFill>
            <a:srgbClr val="00B0F0"/>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000" b="1"/>
              <a:t>1</a:t>
            </a:r>
          </a:p>
        </xdr:txBody>
      </xdr:sp>
      <xdr:sp macro="" textlink="">
        <xdr:nvSpPr>
          <xdr:cNvPr id="65" name="ZoneTexte 64">
            <a:extLst>
              <a:ext uri="{FF2B5EF4-FFF2-40B4-BE49-F238E27FC236}">
                <a16:creationId xmlns:a16="http://schemas.microsoft.com/office/drawing/2014/main" id="{1328ECE3-C171-4BAE-A57B-DCBBCEC563CE}"/>
              </a:ext>
            </a:extLst>
          </xdr:cNvPr>
          <xdr:cNvSpPr txBox="1"/>
        </xdr:nvSpPr>
        <xdr:spPr>
          <a:xfrm>
            <a:off x="419420" y="7977680"/>
            <a:ext cx="3621901" cy="46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tx1"/>
                </a:solidFill>
              </a:rPr>
              <a:t>Les</a:t>
            </a:r>
            <a:r>
              <a:rPr lang="fr-FR" sz="1100" b="1" baseline="0%">
                <a:solidFill>
                  <a:schemeClr val="tx1"/>
                </a:solidFill>
              </a:rPr>
              <a:t> chiffres présentés ici ne sont qu'un exemple indicatif</a:t>
            </a:r>
            <a:endParaRPr lang="fr-FR" sz="1100" b="1">
              <a:solidFill>
                <a:schemeClr val="tx1"/>
              </a:solidFill>
            </a:endParaRPr>
          </a:p>
        </xdr:txBody>
      </xdr:sp>
      <xdr:sp macro="" textlink="">
        <xdr:nvSpPr>
          <xdr:cNvPr id="66" name="Ellipse 65">
            <a:extLst>
              <a:ext uri="{FF2B5EF4-FFF2-40B4-BE49-F238E27FC236}">
                <a16:creationId xmlns:a16="http://schemas.microsoft.com/office/drawing/2014/main" id="{988AE338-6178-4641-B068-5E0227F6647C}"/>
              </a:ext>
            </a:extLst>
          </xdr:cNvPr>
          <xdr:cNvSpPr/>
        </xdr:nvSpPr>
        <xdr:spPr>
          <a:xfrm>
            <a:off x="4980667" y="10636345"/>
            <a:ext cx="517922" cy="162682"/>
          </a:xfrm>
          <a:prstGeom prst="ellipse">
            <a:avLst/>
          </a:prstGeom>
          <a:noFill/>
          <a:ln>
            <a:solidFill>
              <a:srgbClr val="00B0F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sp macro="" textlink="">
        <xdr:nvSpPr>
          <xdr:cNvPr id="69" name="ZoneTexte 68">
            <a:extLst>
              <a:ext uri="{FF2B5EF4-FFF2-40B4-BE49-F238E27FC236}">
                <a16:creationId xmlns:a16="http://schemas.microsoft.com/office/drawing/2014/main" id="{C38E752A-8CF1-4ADD-8636-D8266CDB6BDE}"/>
              </a:ext>
            </a:extLst>
          </xdr:cNvPr>
          <xdr:cNvSpPr txBox="1"/>
        </xdr:nvSpPr>
        <xdr:spPr>
          <a:xfrm>
            <a:off x="7692408" y="9507862"/>
            <a:ext cx="4425915" cy="446481"/>
          </a:xfrm>
          <a:prstGeom prst="rect">
            <a:avLst/>
          </a:prstGeom>
          <a:solidFill>
            <a:srgbClr val="ABE9FF"/>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Si</a:t>
            </a:r>
            <a:r>
              <a:rPr lang="fr-FR" sz="1100" b="0" baseline="0%"/>
              <a:t> vous souhaitez voir l'évolution des charges des produits phytosanitaires, saisissez directement le cout en €/hectare </a:t>
            </a:r>
            <a:r>
              <a:rPr lang="fr-FR" sz="1100" b="0"/>
              <a:t>: </a:t>
            </a:r>
            <a:r>
              <a:rPr lang="fr-FR" sz="1100" b="1">
                <a:solidFill>
                  <a:srgbClr val="00B0F0"/>
                </a:solidFill>
              </a:rPr>
              <a:t>exemple 100€/ha</a:t>
            </a:r>
          </a:p>
        </xdr:txBody>
      </xdr:sp>
      <xdr:cxnSp macro="">
        <xdr:nvCxnSpPr>
          <xdr:cNvPr id="71" name="Connecteur droit avec flèche 70">
            <a:extLst>
              <a:ext uri="{FF2B5EF4-FFF2-40B4-BE49-F238E27FC236}">
                <a16:creationId xmlns:a16="http://schemas.microsoft.com/office/drawing/2014/main" id="{E4139B84-03AD-4572-89F9-0198898EB57C}"/>
              </a:ext>
            </a:extLst>
          </xdr:cNvPr>
          <xdr:cNvCxnSpPr>
            <a:stCxn id="69" idx="1"/>
            <a:endCxn id="66" idx="6"/>
          </xdr:cNvCxnSpPr>
        </xdr:nvCxnSpPr>
        <xdr:spPr>
          <a:xfrm flipH="1">
            <a:off x="5498589" y="9731103"/>
            <a:ext cx="2193819" cy="986584"/>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128203</xdr:colOff>
      <xdr:row>53</xdr:row>
      <xdr:rowOff>8769</xdr:rowOff>
    </xdr:from>
    <xdr:to>
      <xdr:col>4</xdr:col>
      <xdr:colOff>694765</xdr:colOff>
      <xdr:row>70</xdr:row>
      <xdr:rowOff>94519</xdr:rowOff>
    </xdr:to>
    <xdr:grpSp>
      <xdr:nvGrpSpPr>
        <xdr:cNvPr id="57" name="Groupe 56">
          <a:extLst>
            <a:ext uri="{FF2B5EF4-FFF2-40B4-BE49-F238E27FC236}">
              <a16:creationId xmlns:a16="http://schemas.microsoft.com/office/drawing/2014/main" id="{4D383424-9456-4CB1-8C8C-0408F9533DA4}"/>
            </a:ext>
          </a:extLst>
        </xdr:cNvPr>
        <xdr:cNvGrpSpPr/>
      </xdr:nvGrpSpPr>
      <xdr:grpSpPr>
        <a:xfrm>
          <a:off x="128203" y="11864593"/>
          <a:ext cx="3043062" cy="3324250"/>
          <a:chOff x="128203" y="11875798"/>
          <a:chExt cx="3043062" cy="3324250"/>
        </a:xfrm>
      </xdr:grpSpPr>
      <xdr:grpSp>
        <xdr:nvGrpSpPr>
          <xdr:cNvPr id="19" name="Groupe 18">
            <a:extLst>
              <a:ext uri="{FF2B5EF4-FFF2-40B4-BE49-F238E27FC236}">
                <a16:creationId xmlns:a16="http://schemas.microsoft.com/office/drawing/2014/main" id="{D28B01AE-23C8-4513-814D-60B67742615B}"/>
              </a:ext>
            </a:extLst>
          </xdr:cNvPr>
          <xdr:cNvGrpSpPr/>
        </xdr:nvGrpSpPr>
        <xdr:grpSpPr>
          <a:xfrm>
            <a:off x="128203" y="11875798"/>
            <a:ext cx="3043062" cy="3324250"/>
            <a:chOff x="128203" y="11876919"/>
            <a:chExt cx="3043062" cy="3324250"/>
          </a:xfrm>
        </xdr:grpSpPr>
        <xdr:sp macro="" textlink="">
          <xdr:nvSpPr>
            <xdr:cNvPr id="3" name="ZoneTexte 2">
              <a:extLst>
                <a:ext uri="{FF2B5EF4-FFF2-40B4-BE49-F238E27FC236}">
                  <a16:creationId xmlns:a16="http://schemas.microsoft.com/office/drawing/2014/main" id="{F421AA28-E92C-4686-AB49-2151FAD8E38C}"/>
                </a:ext>
              </a:extLst>
            </xdr:cNvPr>
            <xdr:cNvSpPr txBox="1"/>
          </xdr:nvSpPr>
          <xdr:spPr>
            <a:xfrm>
              <a:off x="242894" y="11979645"/>
              <a:ext cx="2928371" cy="3221524"/>
            </a:xfrm>
            <a:prstGeom prst="rect">
              <a:avLst/>
            </a:prstGeom>
            <a:solidFill>
              <a:sysClr val="window" lastClr="FFFFFF"/>
            </a:solidFill>
            <a:ln w="63500" cmpd="thickThi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endParaRPr lang="fr-FR" sz="1100">
                <a:solidFill>
                  <a:schemeClr val="tx1"/>
                </a:solidFill>
                <a:effectLst/>
                <a:latin typeface="+mn-lt"/>
                <a:ea typeface="+mn-ea"/>
                <a:cs typeface="+mn-cs"/>
              </a:endParaRPr>
            </a:p>
            <a:p>
              <a:pPr marL="0" indent="0" algn="r">
                <a:buFont typeface="Arial" panose="020B0604020202020204" pitchFamily="34" charset="0"/>
                <a:buNone/>
              </a:pPr>
              <a:r>
                <a:rPr lang="fr-FR" sz="1100">
                  <a:solidFill>
                    <a:schemeClr val="tx1"/>
                  </a:solidFill>
                  <a:effectLst/>
                  <a:latin typeface="+mn-lt"/>
                  <a:ea typeface="+mn-ea"/>
                  <a:cs typeface="+mn-cs"/>
                </a:rPr>
                <a:t>               Une fois la </a:t>
              </a:r>
              <a:r>
                <a:rPr lang="fr-FR" sz="1100" b="1">
                  <a:solidFill>
                    <a:schemeClr val="tx1"/>
                  </a:solidFill>
                  <a:effectLst/>
                  <a:latin typeface="+mn-lt"/>
                  <a:ea typeface="+mn-ea"/>
                  <a:cs typeface="+mn-cs"/>
                </a:rPr>
                <a:t>SAISIE</a:t>
              </a:r>
              <a:r>
                <a:rPr lang="fr-FR" sz="1100">
                  <a:solidFill>
                    <a:schemeClr val="tx1"/>
                  </a:solidFill>
                  <a:effectLst/>
                  <a:latin typeface="+mn-lt"/>
                  <a:ea typeface="+mn-ea"/>
                  <a:cs typeface="+mn-cs"/>
                </a:rPr>
                <a:t> terminée et validée : </a:t>
              </a:r>
            </a:p>
            <a:p>
              <a:pPr marL="0" indent="0">
                <a:buFont typeface="Arial" panose="020B0604020202020204" pitchFamily="34" charset="0"/>
                <a:buNone/>
              </a:pPr>
              <a:endParaRPr lang="fr-FR" sz="110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a:p>
              <a:pPr marL="0" indent="0">
                <a:buFont typeface="Arial" panose="020B0604020202020204" pitchFamily="34" charset="0"/>
                <a:buNone/>
              </a:pPr>
              <a:r>
                <a:rPr lang="fr-FR" sz="1100">
                  <a:solidFill>
                    <a:schemeClr val="tx1"/>
                  </a:solidFill>
                  <a:effectLst/>
                  <a:latin typeface="+mn-lt"/>
                  <a:ea typeface="+mn-ea"/>
                  <a:cs typeface="+mn-cs"/>
                </a:rPr>
                <a:t>Vous</a:t>
              </a:r>
              <a:r>
                <a:rPr lang="fr-FR" sz="1100" baseline="0%">
                  <a:solidFill>
                    <a:schemeClr val="tx1"/>
                  </a:solidFill>
                  <a:effectLst/>
                  <a:latin typeface="+mn-lt"/>
                  <a:ea typeface="+mn-ea"/>
                  <a:cs typeface="+mn-cs"/>
                </a:rPr>
                <a:t> voyez tout de suite le </a:t>
              </a:r>
              <a:r>
                <a:rPr lang="fr-FR" sz="1100" b="1" baseline="0%">
                  <a:solidFill>
                    <a:schemeClr val="tx1"/>
                  </a:solidFill>
                  <a:effectLst/>
                  <a:latin typeface="+mn-lt"/>
                  <a:ea typeface="+mn-ea"/>
                  <a:cs typeface="+mn-cs"/>
                </a:rPr>
                <a:t>premier RESULTAT</a:t>
              </a: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baseline="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xdr:txBody>
        </xdr:sp>
        <xdr:pic>
          <xdr:nvPicPr>
            <xdr:cNvPr id="51" name="Image 50">
              <a:extLst>
                <a:ext uri="{FF2B5EF4-FFF2-40B4-BE49-F238E27FC236}">
                  <a16:creationId xmlns:a16="http://schemas.microsoft.com/office/drawing/2014/main" id="{61174244-C92E-45E7-B325-0071F073C196}"/>
                </a:ext>
              </a:extLst>
            </xdr:cNvPr>
            <xdr:cNvPicPr>
              <a:picLocks noChangeAspect="1"/>
            </xdr:cNvPicPr>
          </xdr:nvPicPr>
          <xdr:blipFill>
            <a:blip xmlns:r="http://purl.oclc.org/ooxml/officeDocument/relationships" r:embed="rId2"/>
            <a:stretch>
              <a:fillRect/>
            </a:stretch>
          </xdr:blipFill>
          <xdr:spPr>
            <a:xfrm>
              <a:off x="783700" y="12415184"/>
              <a:ext cx="2105319" cy="400106"/>
            </a:xfrm>
            <a:prstGeom prst="rect">
              <a:avLst/>
            </a:prstGeom>
          </xdr:spPr>
        </xdr:pic>
        <xdr:sp macro="" textlink="">
          <xdr:nvSpPr>
            <xdr:cNvPr id="112" name="Rectangle : coins arrondis 111">
              <a:extLst>
                <a:ext uri="{FF2B5EF4-FFF2-40B4-BE49-F238E27FC236}">
                  <a16:creationId xmlns:a16="http://schemas.microsoft.com/office/drawing/2014/main" id="{AE0A781F-084F-4A52-BF80-D7662134F78A}"/>
                </a:ext>
              </a:extLst>
            </xdr:cNvPr>
            <xdr:cNvSpPr/>
          </xdr:nvSpPr>
          <xdr:spPr>
            <a:xfrm>
              <a:off x="128203" y="11876919"/>
              <a:ext cx="641102" cy="631314"/>
            </a:xfrm>
            <a:prstGeom prst="roundRect">
              <a:avLst/>
            </a:prstGeom>
            <a:solidFill>
              <a:srgbClr val="00B0F0"/>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000" b="1"/>
                <a:t>2</a:t>
              </a:r>
            </a:p>
          </xdr:txBody>
        </xdr:sp>
      </xdr:grpSp>
      <xdr:pic>
        <xdr:nvPicPr>
          <xdr:cNvPr id="50" name="Image 49">
            <a:extLst>
              <a:ext uri="{FF2B5EF4-FFF2-40B4-BE49-F238E27FC236}">
                <a16:creationId xmlns:a16="http://schemas.microsoft.com/office/drawing/2014/main" id="{E4EBC33E-C193-4765-9E10-AF9E07896055}"/>
              </a:ext>
            </a:extLst>
          </xdr:cNvPr>
          <xdr:cNvPicPr>
            <a:picLocks noChangeAspect="1"/>
          </xdr:cNvPicPr>
        </xdr:nvPicPr>
        <xdr:blipFill>
          <a:blip xmlns:r="http://purl.oclc.org/ooxml/officeDocument/relationships" r:embed="rId3"/>
          <a:stretch>
            <a:fillRect/>
          </a:stretch>
        </xdr:blipFill>
        <xdr:spPr>
          <a:xfrm>
            <a:off x="899214" y="13090889"/>
            <a:ext cx="1516029" cy="1992660"/>
          </a:xfrm>
          <a:prstGeom prst="rect">
            <a:avLst/>
          </a:prstGeom>
        </xdr:spPr>
      </xdr:pic>
    </xdr:grpSp>
    <xdr:clientData/>
  </xdr:twoCellAnchor>
  <xdr:twoCellAnchor editAs="oneCell">
    <xdr:from>
      <xdr:col>6</xdr:col>
      <xdr:colOff>520313</xdr:colOff>
      <xdr:row>53</xdr:row>
      <xdr:rowOff>25237</xdr:rowOff>
    </xdr:from>
    <xdr:to>
      <xdr:col>17</xdr:col>
      <xdr:colOff>1122829</xdr:colOff>
      <xdr:row>79</xdr:row>
      <xdr:rowOff>76201</xdr:rowOff>
    </xdr:to>
    <xdr:grpSp>
      <xdr:nvGrpSpPr>
        <xdr:cNvPr id="54" name="Groupe 53">
          <a:extLst>
            <a:ext uri="{FF2B5EF4-FFF2-40B4-BE49-F238E27FC236}">
              <a16:creationId xmlns:a16="http://schemas.microsoft.com/office/drawing/2014/main" id="{D6D3A98F-36CE-4999-ACAA-75716FD5AA6E}"/>
            </a:ext>
          </a:extLst>
        </xdr:cNvPr>
        <xdr:cNvGrpSpPr/>
      </xdr:nvGrpSpPr>
      <xdr:grpSpPr>
        <a:xfrm>
          <a:off x="4520813" y="11881061"/>
          <a:ext cx="7841516" cy="5003964"/>
          <a:chOff x="4520813" y="11892266"/>
          <a:chExt cx="7841516" cy="5003964"/>
        </a:xfrm>
      </xdr:grpSpPr>
      <xdr:pic>
        <xdr:nvPicPr>
          <xdr:cNvPr id="52" name="Image 51">
            <a:extLst>
              <a:ext uri="{FF2B5EF4-FFF2-40B4-BE49-F238E27FC236}">
                <a16:creationId xmlns:a16="http://schemas.microsoft.com/office/drawing/2014/main" id="{0E653428-602F-4A45-B5AD-EBAD7C9A32D2}"/>
              </a:ext>
            </a:extLst>
          </xdr:cNvPr>
          <xdr:cNvPicPr>
            <a:picLocks noChangeAspect="1"/>
          </xdr:cNvPicPr>
        </xdr:nvPicPr>
        <xdr:blipFill>
          <a:blip xmlns:r="http://purl.oclc.org/ooxml/officeDocument/relationships" r:embed="rId4"/>
          <a:stretch>
            <a:fillRect/>
          </a:stretch>
        </xdr:blipFill>
        <xdr:spPr>
          <a:xfrm>
            <a:off x="4555193" y="12878261"/>
            <a:ext cx="7748866" cy="3953504"/>
          </a:xfrm>
          <a:prstGeom prst="rect">
            <a:avLst/>
          </a:prstGeom>
        </xdr:spPr>
      </xdr:pic>
      <xdr:sp macro="" textlink="">
        <xdr:nvSpPr>
          <xdr:cNvPr id="77" name="ZoneTexte 76">
            <a:extLst>
              <a:ext uri="{FF2B5EF4-FFF2-40B4-BE49-F238E27FC236}">
                <a16:creationId xmlns:a16="http://schemas.microsoft.com/office/drawing/2014/main" id="{5BD7FCB5-06E5-4E26-AA0E-0232C971C792}"/>
              </a:ext>
            </a:extLst>
          </xdr:cNvPr>
          <xdr:cNvSpPr txBox="1"/>
        </xdr:nvSpPr>
        <xdr:spPr>
          <a:xfrm>
            <a:off x="6101516" y="12133730"/>
            <a:ext cx="1412588" cy="359650"/>
          </a:xfrm>
          <a:prstGeom prst="rect">
            <a:avLst/>
          </a:prstGeom>
          <a:solidFill>
            <a:srgbClr val="66FF33"/>
          </a:solidFill>
          <a:ln w="9525" cmpd="sng">
            <a:solidFill>
              <a:srgbClr val="66FF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a:solidFill>
                  <a:sysClr val="windowText" lastClr="000000"/>
                </a:solidFill>
              </a:rPr>
              <a:t>RESULTATS</a:t>
            </a:r>
          </a:p>
        </xdr:txBody>
      </xdr:sp>
      <xdr:sp macro="" textlink="">
        <xdr:nvSpPr>
          <xdr:cNvPr id="15" name="Rectangle 14">
            <a:extLst>
              <a:ext uri="{FF2B5EF4-FFF2-40B4-BE49-F238E27FC236}">
                <a16:creationId xmlns:a16="http://schemas.microsoft.com/office/drawing/2014/main" id="{1EA68350-84C0-4D78-B1C3-98820E5BBD92}"/>
              </a:ext>
            </a:extLst>
          </xdr:cNvPr>
          <xdr:cNvSpPr/>
        </xdr:nvSpPr>
        <xdr:spPr>
          <a:xfrm>
            <a:off x="4560794" y="16323198"/>
            <a:ext cx="2667000" cy="542774"/>
          </a:xfrm>
          <a:prstGeom prst="rect">
            <a:avLst/>
          </a:prstGeom>
          <a:solidFill>
            <a:sysClr val="window" lastClr="FFFFFF"/>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3" name="ZoneTexte 52">
            <a:extLst>
              <a:ext uri="{FF2B5EF4-FFF2-40B4-BE49-F238E27FC236}">
                <a16:creationId xmlns:a16="http://schemas.microsoft.com/office/drawing/2014/main" id="{5F121EB8-C56C-467B-8C72-C796C00A2842}"/>
              </a:ext>
            </a:extLst>
          </xdr:cNvPr>
          <xdr:cNvSpPr txBox="1"/>
        </xdr:nvSpPr>
        <xdr:spPr>
          <a:xfrm>
            <a:off x="4625729" y="11964394"/>
            <a:ext cx="7736600" cy="4931836"/>
          </a:xfrm>
          <a:prstGeom prst="rect">
            <a:avLst/>
          </a:prstGeom>
          <a:noFill/>
          <a:ln w="63500" cmpd="thickThin">
            <a:solidFill>
              <a:srgbClr val="66FF3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 typeface="Arial" panose="020B0604020202020204" pitchFamily="34" charset="0"/>
              <a:buNone/>
            </a:pPr>
            <a:endParaRPr lang="fr-FR" sz="1100">
              <a:solidFill>
                <a:schemeClr val="tx1"/>
              </a:solidFill>
              <a:effectLst/>
              <a:latin typeface="+mn-lt"/>
              <a:ea typeface="+mn-ea"/>
              <a:cs typeface="+mn-cs"/>
            </a:endParaRPr>
          </a:p>
          <a:p>
            <a:pPr marL="0" indent="0">
              <a:buFont typeface="Arial" panose="020B0604020202020204" pitchFamily="34" charset="0"/>
              <a:buNone/>
            </a:pPr>
            <a:r>
              <a:rPr lang="fr-FR" sz="2000" b="1">
                <a:solidFill>
                  <a:schemeClr val="tx1"/>
                </a:solidFill>
                <a:effectLst/>
                <a:latin typeface="+mn-lt"/>
                <a:ea typeface="+mn-ea"/>
                <a:cs typeface="+mn-cs"/>
              </a:rPr>
              <a:t>          Onglet </a:t>
            </a:r>
          </a:p>
          <a:p>
            <a:pPr marL="0" indent="0">
              <a:buFont typeface="Arial" panose="020B0604020202020204" pitchFamily="34" charset="0"/>
              <a:buNone/>
            </a:pPr>
            <a:endParaRPr lang="fr-FR" sz="700">
              <a:solidFill>
                <a:schemeClr val="tx1"/>
              </a:solidFill>
              <a:effectLst/>
              <a:latin typeface="+mn-lt"/>
              <a:ea typeface="+mn-ea"/>
              <a:cs typeface="+mn-cs"/>
            </a:endParaRPr>
          </a:p>
          <a:p>
            <a:pPr marL="0" indent="0">
              <a:buFont typeface="Arial" panose="020B0604020202020204" pitchFamily="34" charset="0"/>
              <a:buNone/>
            </a:pPr>
            <a:r>
              <a:rPr lang="fr-FR" sz="1100">
                <a:solidFill>
                  <a:schemeClr val="tx1"/>
                </a:solidFill>
                <a:effectLst/>
                <a:latin typeface="+mn-lt"/>
                <a:ea typeface="+mn-ea"/>
                <a:cs typeface="+mn-cs"/>
              </a:rPr>
              <a:t>En</a:t>
            </a:r>
            <a:r>
              <a:rPr lang="fr-FR" sz="1100" baseline="0%">
                <a:solidFill>
                  <a:schemeClr val="tx1"/>
                </a:solidFill>
                <a:effectLst/>
                <a:latin typeface="+mn-lt"/>
                <a:ea typeface="+mn-ea"/>
                <a:cs typeface="+mn-cs"/>
              </a:rPr>
              <a:t> fonction des </a:t>
            </a:r>
            <a:r>
              <a:rPr lang="fr-FR" sz="1100" b="1" baseline="0%">
                <a:solidFill>
                  <a:schemeClr val="tx1"/>
                </a:solidFill>
                <a:effectLst/>
                <a:latin typeface="+mn-lt"/>
                <a:ea typeface="+mn-ea"/>
                <a:cs typeface="+mn-cs"/>
              </a:rPr>
              <a:t>charges que vous aurez saisies</a:t>
            </a:r>
            <a:r>
              <a:rPr lang="fr-FR" sz="1100" baseline="0%">
                <a:solidFill>
                  <a:schemeClr val="tx1"/>
                </a:solidFill>
                <a:effectLst/>
                <a:latin typeface="+mn-lt"/>
                <a:ea typeface="+mn-ea"/>
                <a:cs typeface="+mn-cs"/>
              </a:rPr>
              <a:t>, des tableaux et des graphiques en €/tonne et €/ha détaillent leur évolution entre les deux situations. </a:t>
            </a:r>
            <a:endParaRPr lang="fr-FR" sz="1100">
              <a:solidFill>
                <a:schemeClr val="tx1"/>
              </a:solidFill>
              <a:effectLst/>
              <a:latin typeface="+mn-lt"/>
              <a:ea typeface="+mn-ea"/>
              <a:cs typeface="+mn-cs"/>
            </a:endParaRPr>
          </a:p>
          <a:p>
            <a:pPr marL="0" indent="0">
              <a:buFont typeface="Arial" panose="020B0604020202020204" pitchFamily="34" charset="0"/>
              <a:buNone/>
            </a:pPr>
            <a:endParaRPr lang="fr-FR" sz="1100">
              <a:solidFill>
                <a:schemeClr val="tx1"/>
              </a:solidFill>
              <a:effectLst/>
              <a:latin typeface="+mn-lt"/>
              <a:ea typeface="+mn-ea"/>
              <a:cs typeface="+mn-cs"/>
            </a:endParaRPr>
          </a:p>
        </xdr:txBody>
      </xdr:sp>
      <xdr:sp macro="" textlink="">
        <xdr:nvSpPr>
          <xdr:cNvPr id="114" name="Rectangle : coins arrondis 113">
            <a:extLst>
              <a:ext uri="{FF2B5EF4-FFF2-40B4-BE49-F238E27FC236}">
                <a16:creationId xmlns:a16="http://schemas.microsoft.com/office/drawing/2014/main" id="{3D198446-723D-414E-8C53-EDDB4A2F0429}"/>
              </a:ext>
            </a:extLst>
          </xdr:cNvPr>
          <xdr:cNvSpPr/>
        </xdr:nvSpPr>
        <xdr:spPr>
          <a:xfrm>
            <a:off x="4520813" y="11892266"/>
            <a:ext cx="641285" cy="631314"/>
          </a:xfrm>
          <a:prstGeom prst="roundRect">
            <a:avLst/>
          </a:prstGeom>
          <a:solidFill>
            <a:srgbClr val="66FF33"/>
          </a:solidFill>
          <a:ln>
            <a:solidFill>
              <a:srgbClr val="00B05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000" b="1">
                <a:solidFill>
                  <a:sysClr val="windowText" lastClr="000000"/>
                </a:solidFill>
              </a:rPr>
              <a:t>3</a:t>
            </a:r>
          </a:p>
        </xdr:txBody>
      </xdr:sp>
    </xdr:grpSp>
    <xdr:clientData/>
  </xdr:twoCellAnchor>
  <xdr:twoCellAnchor>
    <xdr:from>
      <xdr:col>3</xdr:col>
      <xdr:colOff>67237</xdr:colOff>
      <xdr:row>0</xdr:row>
      <xdr:rowOff>269407</xdr:rowOff>
    </xdr:from>
    <xdr:to>
      <xdr:col>12</xdr:col>
      <xdr:colOff>130821</xdr:colOff>
      <xdr:row>4</xdr:row>
      <xdr:rowOff>37896</xdr:rowOff>
    </xdr:to>
    <xdr:grpSp>
      <xdr:nvGrpSpPr>
        <xdr:cNvPr id="26" name="Groupe 25">
          <a:extLst>
            <a:ext uri="{FF2B5EF4-FFF2-40B4-BE49-F238E27FC236}">
              <a16:creationId xmlns:a16="http://schemas.microsoft.com/office/drawing/2014/main" id="{A531A308-358F-70C6-0293-3D8CEFE7D316}"/>
            </a:ext>
          </a:extLst>
        </xdr:cNvPr>
        <xdr:cNvGrpSpPr/>
      </xdr:nvGrpSpPr>
      <xdr:grpSpPr>
        <a:xfrm>
          <a:off x="1781737" y="269407"/>
          <a:ext cx="6148378" cy="765813"/>
          <a:chOff x="1568823" y="269407"/>
          <a:chExt cx="6148378" cy="765813"/>
        </a:xfrm>
      </xdr:grpSpPr>
      <xdr:grpSp>
        <xdr:nvGrpSpPr>
          <xdr:cNvPr id="64" name="Groupe 63">
            <a:extLst>
              <a:ext uri="{FF2B5EF4-FFF2-40B4-BE49-F238E27FC236}">
                <a16:creationId xmlns:a16="http://schemas.microsoft.com/office/drawing/2014/main" id="{4238EF50-4745-4274-82F1-D3FC7DBE31F1}"/>
              </a:ext>
            </a:extLst>
          </xdr:cNvPr>
          <xdr:cNvGrpSpPr/>
        </xdr:nvGrpSpPr>
        <xdr:grpSpPr>
          <a:xfrm>
            <a:off x="3833531" y="269407"/>
            <a:ext cx="3883670" cy="765813"/>
            <a:chOff x="1726825" y="67929"/>
            <a:chExt cx="3883670" cy="768372"/>
          </a:xfrm>
        </xdr:grpSpPr>
        <xdr:pic>
          <xdr:nvPicPr>
            <xdr:cNvPr id="67" name="Image 66">
              <a:extLst>
                <a:ext uri="{FF2B5EF4-FFF2-40B4-BE49-F238E27FC236}">
                  <a16:creationId xmlns:a16="http://schemas.microsoft.com/office/drawing/2014/main" id="{27E4FF4D-F793-4802-BCED-9EB515C175AD}"/>
                </a:ext>
              </a:extLst>
            </xdr:cNvPr>
            <xdr:cNvPicPr>
              <a:picLocks noChangeAspect="1"/>
            </xdr:cNvPicPr>
          </xdr:nvPicPr>
          <xdr:blipFill>
            <a:blip xmlns:r="http://purl.oclc.org/ooxml/officeDocument/relationships" r:embed="rId5" cstate="print">
              <a:extLst>
                <a:ext uri="{28A0092B-C50C-407E-A947-70E740481C1C}">
                  <a14:useLocalDpi xmlns:a14="http://schemas.microsoft.com/office/drawing/2010/main" val="0"/>
                </a:ext>
              </a:extLst>
            </a:blip>
            <a:stretch>
              <a:fillRect/>
            </a:stretch>
          </xdr:blipFill>
          <xdr:spPr>
            <a:xfrm>
              <a:off x="4548869" y="99862"/>
              <a:ext cx="436789" cy="716240"/>
            </a:xfrm>
            <a:prstGeom prst="rect">
              <a:avLst/>
            </a:prstGeom>
          </xdr:spPr>
        </xdr:pic>
        <xdr:grpSp>
          <xdr:nvGrpSpPr>
            <xdr:cNvPr id="87" name="Groupe 86">
              <a:extLst>
                <a:ext uri="{FF2B5EF4-FFF2-40B4-BE49-F238E27FC236}">
                  <a16:creationId xmlns:a16="http://schemas.microsoft.com/office/drawing/2014/main" id="{63C142DD-FF23-4DB2-87A1-D2A3416ABDAD}"/>
                </a:ext>
              </a:extLst>
            </xdr:cNvPr>
            <xdr:cNvGrpSpPr/>
          </xdr:nvGrpSpPr>
          <xdr:grpSpPr>
            <a:xfrm>
              <a:off x="1726825" y="67929"/>
              <a:ext cx="3883670" cy="768372"/>
              <a:chOff x="1804092" y="201706"/>
              <a:chExt cx="3870949" cy="773206"/>
            </a:xfrm>
          </xdr:grpSpPr>
          <xdr:pic>
            <xdr:nvPicPr>
              <xdr:cNvPr id="88" name="Image 87">
                <a:extLst>
                  <a:ext uri="{FF2B5EF4-FFF2-40B4-BE49-F238E27FC236}">
                    <a16:creationId xmlns:a16="http://schemas.microsoft.com/office/drawing/2014/main" id="{DAE89F5B-1B63-4FCA-B758-C7BF94527B92}"/>
                  </a:ext>
                </a:extLst>
              </xdr:cNvPr>
              <xdr:cNvPicPr>
                <a:picLocks noChangeAspect="1"/>
              </xdr:cNvPicPr>
            </xdr:nvPicPr>
            <xdr:blipFill>
              <a:blip xmlns:r="http://purl.oclc.org/ooxml/officeDocument/relationships" r:embed="rId6"/>
              <a:stretch>
                <a:fillRect/>
              </a:stretch>
            </xdr:blipFill>
            <xdr:spPr>
              <a:xfrm>
                <a:off x="3779562" y="201706"/>
                <a:ext cx="749851" cy="773206"/>
              </a:xfrm>
              <a:prstGeom prst="rect">
                <a:avLst/>
              </a:prstGeom>
            </xdr:spPr>
          </xdr:pic>
          <xdr:pic>
            <xdr:nvPicPr>
              <xdr:cNvPr id="89" name="Image 88">
                <a:extLst>
                  <a:ext uri="{FF2B5EF4-FFF2-40B4-BE49-F238E27FC236}">
                    <a16:creationId xmlns:a16="http://schemas.microsoft.com/office/drawing/2014/main" id="{5007BC5F-384C-41A4-B1FF-298C71DF8F81}"/>
                  </a:ext>
                </a:extLst>
              </xdr:cNvPr>
              <xdr:cNvPicPr>
                <a:picLocks noChangeAspect="1"/>
              </xdr:cNvPicPr>
            </xdr:nvPicPr>
            <xdr:blipFill>
              <a:blip xmlns:r="http://purl.oclc.org/ooxml/officeDocument/relationships" r:embed="rId7"/>
              <a:stretch>
                <a:fillRect/>
              </a:stretch>
            </xdr:blipFill>
            <xdr:spPr>
              <a:xfrm>
                <a:off x="5178994" y="268939"/>
                <a:ext cx="496047" cy="651443"/>
              </a:xfrm>
              <a:prstGeom prst="rect">
                <a:avLst/>
              </a:prstGeom>
            </xdr:spPr>
          </xdr:pic>
          <xdr:sp macro="" textlink="">
            <xdr:nvSpPr>
              <xdr:cNvPr id="92" name="ZoneTexte 91">
                <a:extLst>
                  <a:ext uri="{FF2B5EF4-FFF2-40B4-BE49-F238E27FC236}">
                    <a16:creationId xmlns:a16="http://schemas.microsoft.com/office/drawing/2014/main" id="{18409204-B3D8-4A93-84A8-AAE3187C2BAF}"/>
                  </a:ext>
                </a:extLst>
              </xdr:cNvPr>
              <xdr:cNvSpPr txBox="1"/>
            </xdr:nvSpPr>
            <xdr:spPr>
              <a:xfrm>
                <a:off x="1804092" y="438150"/>
                <a:ext cx="207255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Avec la collaboration de</a:t>
                </a:r>
                <a:r>
                  <a:rPr lang="fr-FR" sz="1400" b="1" baseline="0%"/>
                  <a:t> :</a:t>
                </a:r>
                <a:endParaRPr lang="fr-FR" sz="1400" b="1"/>
              </a:p>
            </xdr:txBody>
          </xdr:sp>
        </xdr:grpSp>
      </xdr:grpSp>
      <xdr:pic>
        <xdr:nvPicPr>
          <xdr:cNvPr id="23" name="Image 22">
            <a:extLst>
              <a:ext uri="{FF2B5EF4-FFF2-40B4-BE49-F238E27FC236}">
                <a16:creationId xmlns:a16="http://schemas.microsoft.com/office/drawing/2014/main" id="{8C8C0452-44AB-451C-A87A-90274476286E}"/>
              </a:ext>
            </a:extLst>
          </xdr:cNvPr>
          <xdr:cNvPicPr>
            <a:picLocks noChangeAspect="1"/>
          </xdr:cNvPicPr>
        </xdr:nvPicPr>
        <xdr:blipFill>
          <a:blip xmlns:r="http://purl.oclc.org/ooxml/officeDocument/relationships" r:embed="rId8" cstate="print">
            <a:extLst>
              <a:ext uri="{28A0092B-C50C-407E-A947-70E740481C1C}">
                <a14:useLocalDpi xmlns:a14="http://schemas.microsoft.com/office/drawing/2010/main" val="0"/>
              </a:ext>
            </a:extLst>
          </a:blip>
          <a:stretch>
            <a:fillRect/>
          </a:stretch>
        </xdr:blipFill>
        <xdr:spPr>
          <a:xfrm>
            <a:off x="1568823" y="448235"/>
            <a:ext cx="2266950" cy="432892"/>
          </a:xfrm>
          <a:prstGeom prst="rect">
            <a:avLst/>
          </a:prstGeom>
        </xdr:spPr>
      </xdr:pic>
    </xdr:grpSp>
    <xdr:clientData/>
  </xdr:twoCellAnchor>
</xdr:wsDr>
</file>

<file path=xl/drawings/drawing2.xml><?xml version="1.0" encoding="utf-8"?>
<xdr:wsDr xmlns:xdr="http://purl.oclc.org/ooxml/drawingml/spreadsheetDrawing" xmlns:a="http://purl.oclc.org/ooxml/drawingml/main">
  <xdr:twoCellAnchor editAs="oneCell">
    <xdr:from>
      <xdr:col>26</xdr:col>
      <xdr:colOff>1673593</xdr:colOff>
      <xdr:row>0</xdr:row>
      <xdr:rowOff>25856</xdr:rowOff>
    </xdr:from>
    <xdr:to>
      <xdr:col>40</xdr:col>
      <xdr:colOff>536755</xdr:colOff>
      <xdr:row>10</xdr:row>
      <xdr:rowOff>326574</xdr:rowOff>
    </xdr:to>
    <xdr:sp macro="" textlink="">
      <xdr:nvSpPr>
        <xdr:cNvPr id="55" name="ZoneTexte 54">
          <a:extLst>
            <a:ext uri="{FF2B5EF4-FFF2-40B4-BE49-F238E27FC236}">
              <a16:creationId xmlns:a16="http://schemas.microsoft.com/office/drawing/2014/main" id="{B8A47104-570A-4F8C-B24F-26D675CC64FB}"/>
            </a:ext>
          </a:extLst>
        </xdr:cNvPr>
        <xdr:cNvSpPr txBox="1"/>
      </xdr:nvSpPr>
      <xdr:spPr>
        <a:xfrm>
          <a:off x="10089211" y="25856"/>
          <a:ext cx="3401544" cy="2956512"/>
        </a:xfrm>
        <a:prstGeom prst="rect">
          <a:avLst/>
        </a:prstGeom>
        <a:solidFill>
          <a:schemeClr val="lt1"/>
        </a:solidFill>
        <a:ln w="63500" cmpd="thickThin">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mn-lt"/>
              <a:ea typeface="+mn-ea"/>
              <a:cs typeface="+mn-cs"/>
            </a:rPr>
            <a:t>ARVALIS - Institut du végétal décline toute responsabilité :</a:t>
          </a:r>
        </a:p>
        <a:p>
          <a:r>
            <a:rPr lang="fr-FR" sz="900" b="1" i="1">
              <a:solidFill>
                <a:schemeClr val="dk1"/>
              </a:solidFill>
              <a:effectLst/>
              <a:latin typeface="+mn-lt"/>
              <a:ea typeface="+mn-ea"/>
              <a:cs typeface="+mn-cs"/>
            </a:rPr>
            <a:t>- pour toute imprécision, inexactitude ou omission portant sur des informations disponibles. </a:t>
          </a:r>
        </a:p>
        <a:p>
          <a:r>
            <a:rPr lang="fr-FR" sz="900" b="1" i="1">
              <a:solidFill>
                <a:schemeClr val="dk1"/>
              </a:solidFill>
              <a:effectLst/>
              <a:latin typeface="+mn-lt"/>
              <a:ea typeface="+mn-ea"/>
              <a:cs typeface="+mn-cs"/>
            </a:rPr>
            <a:t> - pour tout résultat qui pourrait être obtenu par l'usage des informations disponibles.</a:t>
          </a:r>
        </a:p>
        <a:p>
          <a:r>
            <a:rPr lang="fr-FR" sz="900" b="1" i="1">
              <a:solidFill>
                <a:schemeClr val="dk1"/>
              </a:solidFill>
              <a:effectLst/>
              <a:latin typeface="+mn-lt"/>
              <a:ea typeface="+mn-ea"/>
              <a:cs typeface="+mn-cs"/>
            </a:rPr>
            <a:t>- pour tous dommages résultant d'une intrusion frauduleuse d'un tiers, ayant entraîné une modification des informations ou éléments mis à disposition.</a:t>
          </a:r>
        </a:p>
        <a:p>
          <a:r>
            <a:rPr lang="fr-FR" sz="900" b="1" i="1">
              <a:solidFill>
                <a:schemeClr val="dk1"/>
              </a:solidFill>
              <a:effectLst/>
              <a:latin typeface="+mn-lt"/>
              <a:ea typeface="+mn-ea"/>
              <a:cs typeface="+mn-cs"/>
            </a:rPr>
            <a:t>- et plus généralement pour tous dommages, directs ou indirects, quelles qu'en soient les causes, origines, natures ou conséquences, quand bien même ARVALIS - Institut du végétal aurait été avisée de la possibilité de tels dommages, provoqués à raison (i) de l'accès de quiconque aux informations ou de l'impossibilité d'y accéder, (ii) de l'utilisation des informations, incluant toutes détériorations ou virus qui pourraient infecter votre équipement informatique ou tout autre bien, et/ou (iii) du crédit accordé à une quelconque information provenant directement ou indirectement de l’outil</a:t>
          </a:r>
          <a:r>
            <a:rPr lang="fr-FR" sz="900" b="1" i="1" baseline="0%">
              <a:solidFill>
                <a:schemeClr val="dk1"/>
              </a:solidFill>
              <a:effectLst/>
              <a:latin typeface="+mn-lt"/>
              <a:ea typeface="+mn-ea"/>
              <a:cs typeface="+mn-cs"/>
            </a:rPr>
            <a:t> "</a:t>
          </a:r>
          <a:r>
            <a:rPr lang="fr-FR" sz="900" b="1" i="1" u="sng">
              <a:solidFill>
                <a:sysClr val="windowText" lastClr="000000"/>
              </a:solidFill>
              <a:effectLst/>
              <a:latin typeface="+mn-lt"/>
              <a:ea typeface="+mn-ea"/>
              <a:cs typeface="+mn-cs"/>
            </a:rPr>
            <a:t>ImpactCharges</a:t>
          </a:r>
          <a:r>
            <a:rPr lang="fr-FR" sz="900" b="1" i="1" u="none">
              <a:solidFill>
                <a:schemeClr val="dk1"/>
              </a:solidFill>
              <a:effectLst/>
              <a:latin typeface="+mn-lt"/>
              <a:ea typeface="+mn-ea"/>
              <a:cs typeface="+mn-cs"/>
            </a:rPr>
            <a:t>"</a:t>
          </a:r>
          <a:r>
            <a:rPr lang="fr-FR" sz="900" b="1" i="1">
              <a:solidFill>
                <a:schemeClr val="dk1"/>
              </a:solidFill>
              <a:effectLst/>
              <a:latin typeface="+mn-lt"/>
              <a:ea typeface="+mn-ea"/>
              <a:cs typeface="+mn-cs"/>
            </a:rPr>
            <a:t>.</a:t>
          </a:r>
        </a:p>
        <a:p>
          <a:r>
            <a:rPr lang="fr-FR" sz="1000" b="1" i="1">
              <a:solidFill>
                <a:schemeClr val="dk1"/>
              </a:solidFill>
              <a:effectLst/>
              <a:latin typeface="+mn-lt"/>
              <a:ea typeface="+mn-ea"/>
              <a:cs typeface="+mn-cs"/>
            </a:rPr>
            <a:t>Pour toute question, veuillez vous référer à l'onglet 'PRISE EN MAIN'</a:t>
          </a:r>
        </a:p>
        <a:p>
          <a:r>
            <a:rPr lang="fr-FR" sz="900" i="1">
              <a:solidFill>
                <a:schemeClr val="dk1"/>
              </a:solidFill>
              <a:effectLst/>
              <a:latin typeface="+mn-lt"/>
              <a:ea typeface="+mn-ea"/>
              <a:cs typeface="+mn-cs"/>
            </a:rPr>
            <a:t> </a:t>
          </a:r>
        </a:p>
        <a:p>
          <a:endParaRPr lang="fr-FR" sz="900" i="1"/>
        </a:p>
      </xdr:txBody>
    </xdr:sp>
    <xdr:clientData/>
  </xdr:twoCellAnchor>
  <xdr:twoCellAnchor editAs="oneCell">
    <xdr:from>
      <xdr:col>36</xdr:col>
      <xdr:colOff>17230</xdr:colOff>
      <xdr:row>25</xdr:row>
      <xdr:rowOff>127011</xdr:rowOff>
    </xdr:from>
    <xdr:to>
      <xdr:col>40</xdr:col>
      <xdr:colOff>350605</xdr:colOff>
      <xdr:row>42</xdr:row>
      <xdr:rowOff>2056</xdr:rowOff>
    </xdr:to>
    <xdr:grpSp>
      <xdr:nvGrpSpPr>
        <xdr:cNvPr id="5" name="Groupe 4">
          <a:extLst>
            <a:ext uri="{FF2B5EF4-FFF2-40B4-BE49-F238E27FC236}">
              <a16:creationId xmlns:a16="http://schemas.microsoft.com/office/drawing/2014/main" id="{626973B6-1EAB-4155-A67D-AB5B2C11E5C3}"/>
            </a:ext>
          </a:extLst>
        </xdr:cNvPr>
        <xdr:cNvGrpSpPr/>
      </xdr:nvGrpSpPr>
      <xdr:grpSpPr>
        <a:xfrm>
          <a:off x="10685230" y="5382570"/>
          <a:ext cx="2619375" cy="3113545"/>
          <a:chOff x="10496455" y="5373088"/>
          <a:chExt cx="2619375" cy="3110404"/>
        </a:xfrm>
      </xdr:grpSpPr>
      <xdr:sp macro="" textlink="">
        <xdr:nvSpPr>
          <xdr:cNvPr id="56" name="Ellipse 55">
            <a:extLst>
              <a:ext uri="{FF2B5EF4-FFF2-40B4-BE49-F238E27FC236}">
                <a16:creationId xmlns:a16="http://schemas.microsoft.com/office/drawing/2014/main" id="{6DDF6DD7-0877-434C-B9AC-0E60283178F8}"/>
              </a:ext>
            </a:extLst>
          </xdr:cNvPr>
          <xdr:cNvSpPr/>
        </xdr:nvSpPr>
        <xdr:spPr>
          <a:xfrm>
            <a:off x="10496455" y="5373088"/>
            <a:ext cx="2619375" cy="2623558"/>
          </a:xfrm>
          <a:prstGeom prst="ellipse">
            <a:avLst/>
          </a:prstGeom>
          <a:solidFill>
            <a:schemeClr val="accent6">
              <a:lumMod val="40%"/>
              <a:lumOff val="60%"/>
            </a:schemeClr>
          </a:solidFill>
          <a:ln>
            <a:solidFill>
              <a:schemeClr val="accent6">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SAISIE!$F$154">
        <xdr:nvSpPr>
          <xdr:cNvPr id="57" name="ZoneTexte 56">
            <a:extLst>
              <a:ext uri="{FF2B5EF4-FFF2-40B4-BE49-F238E27FC236}">
                <a16:creationId xmlns:a16="http://schemas.microsoft.com/office/drawing/2014/main" id="{8A2E5958-8A19-4816-ADDB-44E0CF226B6F}"/>
              </a:ext>
            </a:extLst>
          </xdr:cNvPr>
          <xdr:cNvSpPr txBox="1"/>
        </xdr:nvSpPr>
        <xdr:spPr>
          <a:xfrm>
            <a:off x="10563131" y="5711911"/>
            <a:ext cx="2447924" cy="83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14B6C8F-BCAE-4335-B885-3A07BF784BB5}" type="TxLink">
              <a:rPr lang="en-US" sz="1800" b="0" i="0" u="none" strike="noStrike">
                <a:solidFill>
                  <a:srgbClr val="000000"/>
                </a:solidFill>
                <a:latin typeface="Calibri"/>
                <a:cs typeface="Calibri"/>
              </a:rPr>
              <a:pPr algn="ctr"/>
              <a:t>Variation des charges</a:t>
            </a:fld>
            <a:endParaRPr lang="fr-FR" sz="1800"/>
          </a:p>
        </xdr:txBody>
      </xdr:sp>
      <xdr:sp macro="" textlink="SAISIE!$F$155">
        <xdr:nvSpPr>
          <xdr:cNvPr id="58" name="ZoneTexte 57">
            <a:extLst>
              <a:ext uri="{FF2B5EF4-FFF2-40B4-BE49-F238E27FC236}">
                <a16:creationId xmlns:a16="http://schemas.microsoft.com/office/drawing/2014/main" id="{B4E3436C-7F52-49CC-836D-9E49B52AB06A}"/>
              </a:ext>
            </a:extLst>
          </xdr:cNvPr>
          <xdr:cNvSpPr txBox="1"/>
        </xdr:nvSpPr>
        <xdr:spPr>
          <a:xfrm>
            <a:off x="10677430" y="6446105"/>
            <a:ext cx="2295525" cy="44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62819B8-DB4C-48E0-AAB6-D07698D47D58}" type="TxLink">
              <a:rPr lang="en-US" sz="1800" b="0" i="0" u="none" strike="noStrike">
                <a:solidFill>
                  <a:srgbClr val="000000"/>
                </a:solidFill>
                <a:latin typeface="Calibri"/>
                <a:cs typeface="Calibri"/>
              </a:rPr>
              <a:pPr algn="ctr"/>
              <a:t> </a:t>
            </a:fld>
            <a:endParaRPr lang="fr-FR" sz="1800"/>
          </a:p>
        </xdr:txBody>
      </xdr:sp>
      <xdr:sp macro="" textlink="">
        <xdr:nvSpPr>
          <xdr:cNvPr id="60" name="Flèche : bas 59">
            <a:extLst>
              <a:ext uri="{FF2B5EF4-FFF2-40B4-BE49-F238E27FC236}">
                <a16:creationId xmlns:a16="http://schemas.microsoft.com/office/drawing/2014/main" id="{7651ACE8-6C54-4CE7-AAAB-9DC3035AB64C}"/>
              </a:ext>
            </a:extLst>
          </xdr:cNvPr>
          <xdr:cNvSpPr/>
        </xdr:nvSpPr>
        <xdr:spPr>
          <a:xfrm>
            <a:off x="11515630" y="7643444"/>
            <a:ext cx="590550" cy="840048"/>
          </a:xfrm>
          <a:prstGeom prst="downArrow">
            <a:avLst/>
          </a:prstGeom>
          <a:solidFill>
            <a:schemeClr val="accent6">
              <a:lumMod val="75%"/>
            </a:schemeClr>
          </a:solidFill>
          <a:ln>
            <a:solidFill>
              <a:schemeClr val="accent6">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1" name="Rectangle 60">
            <a:extLst>
              <a:ext uri="{FF2B5EF4-FFF2-40B4-BE49-F238E27FC236}">
                <a16:creationId xmlns:a16="http://schemas.microsoft.com/office/drawing/2014/main" id="{AAD79971-D6D7-4B11-B488-36627E541095}"/>
              </a:ext>
            </a:extLst>
          </xdr:cNvPr>
          <xdr:cNvSpPr/>
        </xdr:nvSpPr>
        <xdr:spPr>
          <a:xfrm>
            <a:off x="11391303" y="7278541"/>
            <a:ext cx="674413" cy="137662"/>
          </a:xfrm>
          <a:prstGeom prst="rect">
            <a:avLst/>
          </a:prstGeom>
          <a:solidFill>
            <a:srgbClr val="66FF33"/>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F$156">
        <xdr:nvSpPr>
          <xdr:cNvPr id="59" name="ZoneTexte 58">
            <a:extLst>
              <a:ext uri="{FF2B5EF4-FFF2-40B4-BE49-F238E27FC236}">
                <a16:creationId xmlns:a16="http://schemas.microsoft.com/office/drawing/2014/main" id="{D1966BC3-2E56-448B-8449-2A1B8173D14B}"/>
              </a:ext>
            </a:extLst>
          </xdr:cNvPr>
          <xdr:cNvSpPr txBox="1"/>
        </xdr:nvSpPr>
        <xdr:spPr>
          <a:xfrm>
            <a:off x="10755450" y="6866123"/>
            <a:ext cx="2114550" cy="684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82E5915-A3B2-427C-B229-B6C96D1ED7BC}" type="TxLink">
              <a:rPr lang="en-US" sz="1100" b="0" i="0" u="none" strike="noStrike">
                <a:solidFill>
                  <a:srgbClr val="000000"/>
                </a:solidFill>
                <a:latin typeface="Calibri"/>
                <a:cs typeface="Calibri"/>
              </a:rPr>
              <a:pPr algn="ctr"/>
              <a:t>Pour plus de résultats (détail des charges, marge…), cliquez sur l'onglet RESULTATS ci-dessous</a:t>
            </a:fld>
            <a:endParaRPr lang="fr-FR" sz="1100"/>
          </a:p>
        </xdr:txBody>
      </xdr:sp>
    </xdr:grpSp>
    <xdr:clientData/>
  </xdr:twoCellAnchor>
  <xdr:twoCellAnchor editAs="oneCell">
    <xdr:from>
      <xdr:col>6</xdr:col>
      <xdr:colOff>190500</xdr:colOff>
      <xdr:row>47</xdr:row>
      <xdr:rowOff>142875</xdr:rowOff>
    </xdr:from>
    <xdr:to>
      <xdr:col>26</xdr:col>
      <xdr:colOff>338818</xdr:colOff>
      <xdr:row>50</xdr:row>
      <xdr:rowOff>161925</xdr:rowOff>
    </xdr:to>
    <xdr:sp macro="" textlink="">
      <xdr:nvSpPr>
        <xdr:cNvPr id="18" name="ZoneTexte 17">
          <a:extLst>
            <a:ext uri="{FF2B5EF4-FFF2-40B4-BE49-F238E27FC236}">
              <a16:creationId xmlns:a16="http://schemas.microsoft.com/office/drawing/2014/main" id="{E0E83E87-B3AC-4E11-A57F-8A37DBEDB5F7}"/>
            </a:ext>
          </a:extLst>
        </xdr:cNvPr>
        <xdr:cNvSpPr txBox="1"/>
      </xdr:nvSpPr>
      <xdr:spPr>
        <a:xfrm>
          <a:off x="4000500" y="9477375"/>
          <a:ext cx="4861832" cy="590550"/>
        </a:xfrm>
        <a:prstGeom prst="rect">
          <a:avLst/>
        </a:prstGeom>
        <a:solidFill>
          <a:sysClr val="window" lastClr="FFFFFF"/>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pPr marL="0" indent="0" algn="ctr">
            <a:buFont typeface="Arial" panose="020B0604020202020204" pitchFamily="34" charset="0"/>
            <a:buNone/>
          </a:pPr>
          <a:r>
            <a:rPr lang="fr-FR" sz="1600">
              <a:solidFill>
                <a:srgbClr val="FF0000"/>
              </a:solidFill>
              <a:effectLst/>
              <a:latin typeface="+mn-lt"/>
              <a:ea typeface="+mn-ea"/>
              <a:cs typeface="+mn-cs"/>
            </a:rPr>
            <a:t>POUR SAUVEGARDER et IMPRIMER, vous devez utiliser les fonctions habituelles d'EXCEL (enregistrer sous, …)</a:t>
          </a:r>
        </a:p>
      </xdr:txBody>
    </xdr:sp>
    <xdr:clientData fPrintsWithSheet="0"/>
  </xdr:twoCellAnchor>
  <xdr:twoCellAnchor editAs="oneCell">
    <xdr:from>
      <xdr:col>0</xdr:col>
      <xdr:colOff>22412</xdr:colOff>
      <xdr:row>5</xdr:row>
      <xdr:rowOff>33617</xdr:rowOff>
    </xdr:from>
    <xdr:to>
      <xdr:col>26</xdr:col>
      <xdr:colOff>2050676</xdr:colOff>
      <xdr:row>10</xdr:row>
      <xdr:rowOff>336177</xdr:rowOff>
    </xdr:to>
    <xdr:sp macro="" textlink="">
      <xdr:nvSpPr>
        <xdr:cNvPr id="2" name="ZoneTexte 1">
          <a:extLst>
            <a:ext uri="{FF2B5EF4-FFF2-40B4-BE49-F238E27FC236}">
              <a16:creationId xmlns:a16="http://schemas.microsoft.com/office/drawing/2014/main" id="{7A435F82-7024-47A3-A6EE-FA257973D40B}"/>
            </a:ext>
          </a:extLst>
        </xdr:cNvPr>
        <xdr:cNvSpPr txBox="1"/>
      </xdr:nvSpPr>
      <xdr:spPr>
        <a:xfrm>
          <a:off x="22412" y="1064558"/>
          <a:ext cx="10443882" cy="192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3600" b="1"/>
            <a:t>ImpactCharges</a:t>
          </a:r>
        </a:p>
        <a:p>
          <a:pPr algn="ctr"/>
          <a:endParaRPr lang="fr-FR" sz="1600" b="1"/>
        </a:p>
        <a:p>
          <a:pPr algn="ctr"/>
          <a:r>
            <a:rPr lang="fr-FR" sz="2600" b="1"/>
            <a:t>Pour vous situer, estimez rapidement les variations de vos charges en fonction de l'évolution du prix des intrants, de l'énergie…</a:t>
          </a:r>
        </a:p>
      </xdr:txBody>
    </xdr:sp>
    <xdr:clientData/>
  </xdr:twoCellAnchor>
  <xdr:twoCellAnchor>
    <xdr:from>
      <xdr:col>4</xdr:col>
      <xdr:colOff>661149</xdr:colOff>
      <xdr:row>0</xdr:row>
      <xdr:rowOff>78903</xdr:rowOff>
    </xdr:from>
    <xdr:to>
      <xdr:col>13</xdr:col>
      <xdr:colOff>560293</xdr:colOff>
      <xdr:row>4</xdr:row>
      <xdr:rowOff>37892</xdr:rowOff>
    </xdr:to>
    <xdr:grpSp>
      <xdr:nvGrpSpPr>
        <xdr:cNvPr id="12" name="Groupe 11">
          <a:extLst>
            <a:ext uri="{FF2B5EF4-FFF2-40B4-BE49-F238E27FC236}">
              <a16:creationId xmlns:a16="http://schemas.microsoft.com/office/drawing/2014/main" id="{CC7A153B-0740-A997-BBC7-FDC180CD2FA0}"/>
            </a:ext>
          </a:extLst>
        </xdr:cNvPr>
        <xdr:cNvGrpSpPr/>
      </xdr:nvGrpSpPr>
      <xdr:grpSpPr>
        <a:xfrm>
          <a:off x="2185149" y="78903"/>
          <a:ext cx="6118409" cy="765813"/>
          <a:chOff x="2005853" y="78903"/>
          <a:chExt cx="6118409" cy="765813"/>
        </a:xfrm>
      </xdr:grpSpPr>
      <xdr:grpSp>
        <xdr:nvGrpSpPr>
          <xdr:cNvPr id="23" name="Groupe 22">
            <a:extLst>
              <a:ext uri="{FF2B5EF4-FFF2-40B4-BE49-F238E27FC236}">
                <a16:creationId xmlns:a16="http://schemas.microsoft.com/office/drawing/2014/main" id="{C422EFC0-D4EE-4933-9DDD-0C33512D8DF7}"/>
              </a:ext>
            </a:extLst>
          </xdr:cNvPr>
          <xdr:cNvGrpSpPr/>
        </xdr:nvGrpSpPr>
        <xdr:grpSpPr>
          <a:xfrm>
            <a:off x="4245821" y="78903"/>
            <a:ext cx="3878441" cy="765813"/>
            <a:chOff x="1726825" y="67929"/>
            <a:chExt cx="3883670" cy="768372"/>
          </a:xfrm>
        </xdr:grpSpPr>
        <xdr:pic>
          <xdr:nvPicPr>
            <xdr:cNvPr id="24" name="Image 23">
              <a:extLst>
                <a:ext uri="{FF2B5EF4-FFF2-40B4-BE49-F238E27FC236}">
                  <a16:creationId xmlns:a16="http://schemas.microsoft.com/office/drawing/2014/main" id="{7814AD3E-0AF4-4DBC-AC77-7EC2A8B56DCA}"/>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4548869" y="99862"/>
              <a:ext cx="436789" cy="716240"/>
            </a:xfrm>
            <a:prstGeom prst="rect">
              <a:avLst/>
            </a:prstGeom>
          </xdr:spPr>
        </xdr:pic>
        <xdr:grpSp>
          <xdr:nvGrpSpPr>
            <xdr:cNvPr id="27" name="Groupe 26">
              <a:extLst>
                <a:ext uri="{FF2B5EF4-FFF2-40B4-BE49-F238E27FC236}">
                  <a16:creationId xmlns:a16="http://schemas.microsoft.com/office/drawing/2014/main" id="{91CCD896-B813-4F66-9BC8-23AD1E4DEABE}"/>
                </a:ext>
              </a:extLst>
            </xdr:cNvPr>
            <xdr:cNvGrpSpPr/>
          </xdr:nvGrpSpPr>
          <xdr:grpSpPr>
            <a:xfrm>
              <a:off x="1726825" y="67929"/>
              <a:ext cx="3883670" cy="768372"/>
              <a:chOff x="1804092" y="201706"/>
              <a:chExt cx="3870949" cy="773206"/>
            </a:xfrm>
          </xdr:grpSpPr>
          <xdr:pic>
            <xdr:nvPicPr>
              <xdr:cNvPr id="28" name="Image 27">
                <a:extLst>
                  <a:ext uri="{FF2B5EF4-FFF2-40B4-BE49-F238E27FC236}">
                    <a16:creationId xmlns:a16="http://schemas.microsoft.com/office/drawing/2014/main" id="{ACA0C350-4052-4C2E-B481-69B64B4C4C7B}"/>
                  </a:ext>
                </a:extLst>
              </xdr:cNvPr>
              <xdr:cNvPicPr>
                <a:picLocks noChangeAspect="1"/>
              </xdr:cNvPicPr>
            </xdr:nvPicPr>
            <xdr:blipFill>
              <a:blip xmlns:r="http://purl.oclc.org/ooxml/officeDocument/relationships" r:embed="rId2"/>
              <a:stretch>
                <a:fillRect/>
              </a:stretch>
            </xdr:blipFill>
            <xdr:spPr>
              <a:xfrm>
                <a:off x="3779562" y="201706"/>
                <a:ext cx="749851" cy="773206"/>
              </a:xfrm>
              <a:prstGeom prst="rect">
                <a:avLst/>
              </a:prstGeom>
            </xdr:spPr>
          </xdr:pic>
          <xdr:pic>
            <xdr:nvPicPr>
              <xdr:cNvPr id="29" name="Image 28">
                <a:extLst>
                  <a:ext uri="{FF2B5EF4-FFF2-40B4-BE49-F238E27FC236}">
                    <a16:creationId xmlns:a16="http://schemas.microsoft.com/office/drawing/2014/main" id="{6050BE59-23C8-4842-848C-485E91547EF7}"/>
                  </a:ext>
                </a:extLst>
              </xdr:cNvPr>
              <xdr:cNvPicPr>
                <a:picLocks noChangeAspect="1"/>
              </xdr:cNvPicPr>
            </xdr:nvPicPr>
            <xdr:blipFill>
              <a:blip xmlns:r="http://purl.oclc.org/ooxml/officeDocument/relationships" r:embed="rId3"/>
              <a:stretch>
                <a:fillRect/>
              </a:stretch>
            </xdr:blipFill>
            <xdr:spPr>
              <a:xfrm>
                <a:off x="5178994" y="268939"/>
                <a:ext cx="496047" cy="651443"/>
              </a:xfrm>
              <a:prstGeom prst="rect">
                <a:avLst/>
              </a:prstGeom>
            </xdr:spPr>
          </xdr:pic>
          <xdr:sp macro="" textlink="">
            <xdr:nvSpPr>
              <xdr:cNvPr id="31" name="ZoneTexte 30">
                <a:extLst>
                  <a:ext uri="{FF2B5EF4-FFF2-40B4-BE49-F238E27FC236}">
                    <a16:creationId xmlns:a16="http://schemas.microsoft.com/office/drawing/2014/main" id="{5B1400B7-7893-4F65-93A7-CE37F01E5E7F}"/>
                  </a:ext>
                </a:extLst>
              </xdr:cNvPr>
              <xdr:cNvSpPr txBox="1"/>
            </xdr:nvSpPr>
            <xdr:spPr>
              <a:xfrm>
                <a:off x="1804092" y="438150"/>
                <a:ext cx="207255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Avec la collaboration de</a:t>
                </a:r>
                <a:r>
                  <a:rPr lang="fr-FR" sz="1400" b="1" baseline="0%"/>
                  <a:t> :</a:t>
                </a:r>
                <a:endParaRPr lang="fr-FR" sz="1400" b="1"/>
              </a:p>
            </xdr:txBody>
          </xdr:sp>
        </xdr:grpSp>
      </xdr:grpSp>
      <xdr:pic>
        <xdr:nvPicPr>
          <xdr:cNvPr id="11" name="Image 10">
            <a:extLst>
              <a:ext uri="{FF2B5EF4-FFF2-40B4-BE49-F238E27FC236}">
                <a16:creationId xmlns:a16="http://schemas.microsoft.com/office/drawing/2014/main" id="{E437F499-8BEC-406A-9E1B-CC412E4B6844}"/>
              </a:ext>
            </a:extLst>
          </xdr:cNvPr>
          <xdr:cNvPicPr>
            <a:picLocks noChangeAspect="1"/>
          </xdr:cNvPicPr>
        </xdr:nvPicPr>
        <xdr:blipFill>
          <a:blip xmlns:r="http://purl.oclc.org/ooxml/officeDocument/relationships" r:embed="rId4" cstate="print">
            <a:extLst>
              <a:ext uri="{28A0092B-C50C-407E-A947-70E740481C1C}">
                <a14:useLocalDpi xmlns:a14="http://schemas.microsoft.com/office/drawing/2010/main" val="0"/>
              </a:ext>
            </a:extLst>
          </a:blip>
          <a:stretch>
            <a:fillRect/>
          </a:stretch>
        </xdr:blipFill>
        <xdr:spPr>
          <a:xfrm>
            <a:off x="2005853" y="268941"/>
            <a:ext cx="2266950" cy="432892"/>
          </a:xfrm>
          <a:prstGeom prst="rect">
            <a:avLst/>
          </a:prstGeom>
        </xdr:spPr>
      </xdr:pic>
    </xdr:grpSp>
    <xdr:clientData/>
  </xdr:twoCellAnchor>
  <mc:AlternateContent xmlns:mc="http://schemas.openxmlformats.org/markup-compatibility/2006">
    <mc:Choice xmlns:v="urn:schemas-microsoft-com:vml" Requires="v"/>
    <mc:Fallback>
      <xdr:twoCellAnchor editAs="absolute">
        <xdr:from>
          <xdr:col>5</xdr:col>
          <xdr:colOff>152400</xdr:colOff>
          <xdr:row>44</xdr:row>
          <xdr:rowOff>152400</xdr:rowOff>
        </xdr:from>
        <xdr:to>
          <xdr:col>6</xdr:col>
          <xdr:colOff>342900</xdr:colOff>
          <xdr:row>48</xdr:row>
          <xdr:rowOff>47625</xdr:rowOff>
        </xdr:to>
        <xdr:sp macro="" textlink="">
          <xdr:nvSpPr>
            <xdr:cNvPr id="2049" name="Comment 1" hidden="1">
              <a:extLst>
                <a:ext uri="{FF2B5EF4-FFF2-40B4-BE49-F238E27FC236}">
                  <a16:creationId xmlns:a16="http://schemas.microsoft.com/office/drawing/2014/main" id="{05FA50B7-DB70-D6A5-0FAB-FC6AC42A8858}"/>
                </a:ext>
              </a:extLst>
            </xdr:cNvPr>
            <xdr:cNvSpPr txBox="1">
              <a:spLocks noChangeArrowheads="1"/>
            </xdr:cNvSpPr>
          </xdr:nvSpPr>
          <xdr:spPr bwMode="auto">
            <a:xfrm>
              <a:off x="2714625" y="9020175"/>
              <a:ext cx="1371600" cy="6572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endParaRPr lang="fr-FR" sz="900" b="0" i="0" u="none" strike="noStrike" baseline="0%">
                <a:solidFill>
                  <a:srgbClr val="000000"/>
                </a:solidFill>
                <a:latin typeface="Tahoma"/>
                <a:ea typeface="Tahoma"/>
                <a:cs typeface="Tahoma"/>
              </a:endParaRPr>
            </a:p>
            <a:p>
              <a:pPr algn="l" rtl="0">
                <a:defRPr sz="1000"/>
              </a:pPr>
              <a:r>
                <a:rPr lang="fr-FR" sz="900" b="0" i="0" u="none" strike="noStrike" baseline="0%">
                  <a:solidFill>
                    <a:srgbClr val="000000"/>
                  </a:solidFill>
                  <a:latin typeface="Tahoma"/>
                  <a:ea typeface="Tahoma"/>
                  <a:cs typeface="Tahoma"/>
                </a:rPr>
                <a:t>Aides couplées et aides découplées</a:t>
              </a:r>
            </a:p>
          </xdr:txBody>
        </xdr:sp>
        <xdr:clientData/>
      </xdr:twoCellAnchor>
    </mc:Fallback>
  </mc:AlternateContent>
</xdr:wsDr>
</file>

<file path=xl/drawings/drawing3.xml><?xml version="1.0" encoding="utf-8"?>
<xdr:wsDr xmlns:xdr="http://purl.oclc.org/ooxml/drawingml/spreadsheetDrawing" xmlns:a="http://purl.oclc.org/ooxml/drawingml/main">
  <xdr:twoCellAnchor editAs="oneCell">
    <xdr:from>
      <xdr:col>15</xdr:col>
      <xdr:colOff>270480</xdr:colOff>
      <xdr:row>14</xdr:row>
      <xdr:rowOff>104775</xdr:rowOff>
    </xdr:from>
    <xdr:to>
      <xdr:col>19</xdr:col>
      <xdr:colOff>690447</xdr:colOff>
      <xdr:row>35</xdr:row>
      <xdr:rowOff>51707</xdr:rowOff>
    </xdr:to>
    <xdr:graphicFrame macro="">
      <xdr:nvGraphicFramePr>
        <xdr:cNvPr id="4" name="Graphique 3">
          <a:extLst>
            <a:ext uri="{FF2B5EF4-FFF2-40B4-BE49-F238E27FC236}">
              <a16:creationId xmlns:a16="http://schemas.microsoft.com/office/drawing/2014/main" id="{45954FA5-B40D-43D8-8DC3-A7F3F06ACE86}"/>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15</xdr:col>
      <xdr:colOff>190500</xdr:colOff>
      <xdr:row>0</xdr:row>
      <xdr:rowOff>12247</xdr:rowOff>
    </xdr:from>
    <xdr:to>
      <xdr:col>20</xdr:col>
      <xdr:colOff>476251</xdr:colOff>
      <xdr:row>7</xdr:row>
      <xdr:rowOff>95250</xdr:rowOff>
    </xdr:to>
    <xdr:sp macro="" textlink="">
      <xdr:nvSpPr>
        <xdr:cNvPr id="9" name="ZoneTexte 8">
          <a:extLst>
            <a:ext uri="{FF2B5EF4-FFF2-40B4-BE49-F238E27FC236}">
              <a16:creationId xmlns:a16="http://schemas.microsoft.com/office/drawing/2014/main" id="{6FD84A52-7AA2-40EC-99BF-11351D5CC896}"/>
            </a:ext>
          </a:extLst>
        </xdr:cNvPr>
        <xdr:cNvSpPr txBox="1"/>
      </xdr:nvSpPr>
      <xdr:spPr>
        <a:xfrm>
          <a:off x="12232821" y="12247"/>
          <a:ext cx="4095751" cy="2382610"/>
        </a:xfrm>
        <a:prstGeom prst="rect">
          <a:avLst/>
        </a:prstGeom>
        <a:solidFill>
          <a:schemeClr val="lt1"/>
        </a:solidFill>
        <a:ln w="63500" cmpd="thickThin">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mn-lt"/>
              <a:ea typeface="+mn-ea"/>
              <a:cs typeface="+mn-cs"/>
            </a:rPr>
            <a:t>ARVALIS - Institut du végétal décline toute responsabilité :</a:t>
          </a:r>
        </a:p>
        <a:p>
          <a:r>
            <a:rPr lang="fr-FR" sz="900" b="1" i="1">
              <a:solidFill>
                <a:schemeClr val="dk1"/>
              </a:solidFill>
              <a:effectLst/>
              <a:latin typeface="+mn-lt"/>
              <a:ea typeface="+mn-ea"/>
              <a:cs typeface="+mn-cs"/>
            </a:rPr>
            <a:t>- pour toute imprécision, inexactitude ou omission portant sur des informations disponibles. </a:t>
          </a:r>
        </a:p>
        <a:p>
          <a:r>
            <a:rPr lang="fr-FR" sz="900" b="1" i="1">
              <a:solidFill>
                <a:schemeClr val="dk1"/>
              </a:solidFill>
              <a:effectLst/>
              <a:latin typeface="+mn-lt"/>
              <a:ea typeface="+mn-ea"/>
              <a:cs typeface="+mn-cs"/>
            </a:rPr>
            <a:t> - pour tout résultat qui pourrait être obtenu par l'usage des informations disponibles.</a:t>
          </a:r>
        </a:p>
        <a:p>
          <a:r>
            <a:rPr lang="fr-FR" sz="900" b="1" i="1">
              <a:solidFill>
                <a:schemeClr val="dk1"/>
              </a:solidFill>
              <a:effectLst/>
              <a:latin typeface="+mn-lt"/>
              <a:ea typeface="+mn-ea"/>
              <a:cs typeface="+mn-cs"/>
            </a:rPr>
            <a:t>- pour tous dommages résultant d'une intrusion frauduleuse d'un tiers, ayant entraîné une modification des informations ou éléments mis à disposition.</a:t>
          </a:r>
        </a:p>
        <a:p>
          <a:r>
            <a:rPr lang="fr-FR" sz="900" b="1" i="1">
              <a:solidFill>
                <a:schemeClr val="dk1"/>
              </a:solidFill>
              <a:effectLst/>
              <a:latin typeface="+mn-lt"/>
              <a:ea typeface="+mn-ea"/>
              <a:cs typeface="+mn-cs"/>
            </a:rPr>
            <a:t>- et plus généralement pour tous dommages, directs ou indirects, quelles qu'en soient les causes, origines, natures ou conséquences, quand bien même ARVALIS - Institut du végétal aurait été avisée de la possibilité de tels dommages, provoqués à raison (i) de l'accès de quiconque aux informations ou de l'impossibilité d'y accéder, (ii) de l'utilisation des informations, incluant toutes détériorations ou virus qui pourraient infecter votre équipement informatique ou tout autre bien, et/ou (iii) du crédit accordé à une quelconque information provenant directement ou indirectement </a:t>
          </a:r>
          <a:r>
            <a:rPr lang="fr-FR" sz="900" b="1" i="1">
              <a:solidFill>
                <a:sysClr val="windowText" lastClr="000000"/>
              </a:solidFill>
              <a:effectLst/>
              <a:latin typeface="+mn-lt"/>
              <a:ea typeface="+mn-ea"/>
              <a:cs typeface="+mn-cs"/>
            </a:rPr>
            <a:t>de l’outil "</a:t>
          </a:r>
          <a:r>
            <a:rPr lang="fr-FR" sz="900" b="1" i="1" u="sng">
              <a:solidFill>
                <a:sysClr val="windowText" lastClr="000000"/>
              </a:solidFill>
              <a:effectLst/>
              <a:latin typeface="+mn-lt"/>
              <a:ea typeface="+mn-ea"/>
              <a:cs typeface="+mn-cs"/>
            </a:rPr>
            <a:t>ImpactCharges"</a:t>
          </a:r>
          <a:r>
            <a:rPr lang="fr-FR" sz="900" b="1" i="1">
              <a:solidFill>
                <a:sysClr val="windowText" lastClr="000000"/>
              </a:solidFill>
              <a:effectLst/>
              <a:latin typeface="+mn-lt"/>
              <a:ea typeface="+mn-ea"/>
              <a:cs typeface="+mn-cs"/>
            </a:rPr>
            <a:t>.</a:t>
          </a:r>
        </a:p>
        <a:p>
          <a:pPr marL="0" marR="0" lvl="0" indent="0" defTabSz="914400" eaLnBrk="1" fontAlgn="auto" latinLnBrk="0" hangingPunct="1">
            <a:lnSpc>
              <a:spcPct val="100%"/>
            </a:lnSpc>
            <a:spcBef>
              <a:spcPts val="0"/>
            </a:spcBef>
            <a:spcAft>
              <a:spcPts val="0"/>
            </a:spcAft>
            <a:buClrTx/>
            <a:buSzTx/>
            <a:buFontTx/>
            <a:buNone/>
            <a:tabLst/>
            <a:defRPr/>
          </a:pPr>
          <a:r>
            <a:rPr lang="fr-FR" sz="1000" b="1" i="1">
              <a:solidFill>
                <a:schemeClr val="dk1"/>
              </a:solidFill>
              <a:effectLst/>
              <a:latin typeface="+mn-lt"/>
              <a:ea typeface="+mn-ea"/>
              <a:cs typeface="+mn-cs"/>
            </a:rPr>
            <a:t>Pour toute question, veuillez vous référer à l'onglet 'PRISE EN MAIN'</a:t>
          </a:r>
          <a:endParaRPr lang="fr-FR" sz="1000" b="1">
            <a:effectLst/>
          </a:endParaRPr>
        </a:p>
        <a:p>
          <a:endParaRPr lang="fr-FR" sz="800" b="1" i="1">
            <a:solidFill>
              <a:schemeClr val="dk1"/>
            </a:solidFill>
            <a:effectLst/>
            <a:latin typeface="+mn-lt"/>
            <a:ea typeface="+mn-ea"/>
            <a:cs typeface="+mn-cs"/>
          </a:endParaRPr>
        </a:p>
        <a:p>
          <a:r>
            <a:rPr lang="fr-FR" sz="800" b="1" i="1">
              <a:solidFill>
                <a:schemeClr val="dk1"/>
              </a:solidFill>
              <a:effectLst/>
              <a:latin typeface="+mn-lt"/>
              <a:ea typeface="+mn-ea"/>
              <a:cs typeface="+mn-cs"/>
            </a:rPr>
            <a:t> </a:t>
          </a:r>
        </a:p>
        <a:p>
          <a:endParaRPr lang="fr-FR" sz="800" b="1" i="1"/>
        </a:p>
      </xdr:txBody>
    </xdr:sp>
    <xdr:clientData/>
  </xdr:twoCellAnchor>
  <xdr:twoCellAnchor editAs="oneCell">
    <xdr:from>
      <xdr:col>0</xdr:col>
      <xdr:colOff>68034</xdr:colOff>
      <xdr:row>56</xdr:row>
      <xdr:rowOff>140214</xdr:rowOff>
    </xdr:from>
    <xdr:to>
      <xdr:col>20</xdr:col>
      <xdr:colOff>78239</xdr:colOff>
      <xdr:row>58</xdr:row>
      <xdr:rowOff>123200</xdr:rowOff>
    </xdr:to>
    <xdr:sp macro="" textlink="">
      <xdr:nvSpPr>
        <xdr:cNvPr id="91" name="ZoneTexte 90">
          <a:extLst>
            <a:ext uri="{FF2B5EF4-FFF2-40B4-BE49-F238E27FC236}">
              <a16:creationId xmlns:a16="http://schemas.microsoft.com/office/drawing/2014/main" id="{8D8C5AB9-5E9A-4AA3-BB56-C093F4327E9A}"/>
            </a:ext>
          </a:extLst>
        </xdr:cNvPr>
        <xdr:cNvSpPr txBox="1"/>
      </xdr:nvSpPr>
      <xdr:spPr>
        <a:xfrm>
          <a:off x="68034" y="11603344"/>
          <a:ext cx="15896248" cy="363986"/>
        </a:xfrm>
        <a:prstGeom prst="rect">
          <a:avLst/>
        </a:prstGeom>
        <a:solidFill>
          <a:sysClr val="window" lastClr="FFFFFF"/>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pPr marL="0" indent="0" algn="ctr">
            <a:buFont typeface="Arial" panose="020B0604020202020204" pitchFamily="34" charset="0"/>
            <a:buNone/>
          </a:pPr>
          <a:r>
            <a:rPr lang="fr-FR" sz="1600">
              <a:solidFill>
                <a:srgbClr val="FF0000"/>
              </a:solidFill>
              <a:effectLst/>
              <a:latin typeface="+mn-lt"/>
              <a:ea typeface="+mn-ea"/>
              <a:cs typeface="+mn-cs"/>
            </a:rPr>
            <a:t>POUR SAUVEGARDER et IMPRIMER, vous devez utiliser les fonctions habituelles d'EXCEL (enregistrer sous, …)</a:t>
          </a:r>
        </a:p>
      </xdr:txBody>
    </xdr:sp>
    <xdr:clientData fPrintsWithSheet="0"/>
  </xdr:twoCellAnchor>
  <xdr:twoCellAnchor editAs="oneCell">
    <xdr:from>
      <xdr:col>0</xdr:col>
      <xdr:colOff>68035</xdr:colOff>
      <xdr:row>52</xdr:row>
      <xdr:rowOff>65503</xdr:rowOff>
    </xdr:from>
    <xdr:to>
      <xdr:col>6</xdr:col>
      <xdr:colOff>217714</xdr:colOff>
      <xdr:row>55</xdr:row>
      <xdr:rowOff>258459</xdr:rowOff>
    </xdr:to>
    <xdr:sp macro="" textlink="">
      <xdr:nvSpPr>
        <xdr:cNvPr id="10" name="ZoneTexte 9">
          <a:extLst>
            <a:ext uri="{FF2B5EF4-FFF2-40B4-BE49-F238E27FC236}">
              <a16:creationId xmlns:a16="http://schemas.microsoft.com/office/drawing/2014/main" id="{81F31A9E-B998-4758-AA2C-2990541986EA}"/>
            </a:ext>
          </a:extLst>
        </xdr:cNvPr>
        <xdr:cNvSpPr txBox="1"/>
      </xdr:nvSpPr>
      <xdr:spPr>
        <a:xfrm>
          <a:off x="68035" y="10667242"/>
          <a:ext cx="5367722" cy="764456"/>
        </a:xfrm>
        <a:prstGeom prst="rect">
          <a:avLst/>
        </a:prstGeom>
        <a:solidFill>
          <a:sysClr val="window" lastClr="FFFFFF"/>
        </a:solidFill>
        <a:ln w="63500" cmpd="thickThin">
          <a:solidFill>
            <a:schemeClr val="accent3">
              <a:lumMod val="75%"/>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oAutofit/>
        </a:bodyPr>
        <a:lstStyle/>
        <a:p>
          <a:pPr marL="0" indent="0" algn="ctr">
            <a:buFont typeface="Arial" panose="020B0604020202020204" pitchFamily="34" charset="0"/>
            <a:buNone/>
          </a:pPr>
          <a:r>
            <a:rPr lang="fr-FR" sz="1200" b="1">
              <a:solidFill>
                <a:schemeClr val="tx1"/>
              </a:solidFill>
              <a:effectLst/>
              <a:latin typeface="+mn-lt"/>
              <a:ea typeface="+mn-ea"/>
              <a:cs typeface="+mn-cs"/>
            </a:rPr>
            <a:t>Pour aller plus loin</a:t>
          </a:r>
        </a:p>
        <a:p>
          <a:pPr marL="0" indent="0" algn="ctr">
            <a:buFont typeface="Arial" panose="020B0604020202020204" pitchFamily="34" charset="0"/>
            <a:buNone/>
          </a:pPr>
          <a:r>
            <a:rPr lang="fr-FR" sz="1200">
              <a:solidFill>
                <a:schemeClr val="tx1"/>
              </a:solidFill>
              <a:effectLst/>
              <a:latin typeface="+mn-lt"/>
              <a:ea typeface="+mn-ea"/>
              <a:cs typeface="+mn-cs"/>
            </a:rPr>
            <a:t>Bientôt disponible "ImpactCoutProduction" vous permettra d'aller</a:t>
          </a:r>
          <a:r>
            <a:rPr lang="fr-FR" sz="1200" baseline="0%">
              <a:solidFill>
                <a:schemeClr val="tx1"/>
              </a:solidFill>
              <a:effectLst/>
              <a:latin typeface="+mn-lt"/>
              <a:ea typeface="+mn-ea"/>
              <a:cs typeface="+mn-cs"/>
            </a:rPr>
            <a:t> jusqu'à l'estimation d'un cout de production prenant en compte toutes les charges</a:t>
          </a:r>
          <a:endParaRPr lang="fr-FR" sz="1200">
            <a:solidFill>
              <a:schemeClr val="tx1"/>
            </a:solidFill>
            <a:effectLst/>
            <a:latin typeface="+mn-lt"/>
            <a:ea typeface="+mn-ea"/>
            <a:cs typeface="+mn-cs"/>
          </a:endParaRPr>
        </a:p>
      </xdr:txBody>
    </xdr:sp>
    <xdr:clientData fPrintsWithSheet="0"/>
  </xdr:twoCellAnchor>
  <xdr:twoCellAnchor editAs="oneCell">
    <xdr:from>
      <xdr:col>3</xdr:col>
      <xdr:colOff>190501</xdr:colOff>
      <xdr:row>42</xdr:row>
      <xdr:rowOff>1</xdr:rowOff>
    </xdr:from>
    <xdr:to>
      <xdr:col>6</xdr:col>
      <xdr:colOff>333379</xdr:colOff>
      <xdr:row>50</xdr:row>
      <xdr:rowOff>44406</xdr:rowOff>
    </xdr:to>
    <xdr:grpSp>
      <xdr:nvGrpSpPr>
        <xdr:cNvPr id="69" name="Groupe 68">
          <a:extLst>
            <a:ext uri="{FF2B5EF4-FFF2-40B4-BE49-F238E27FC236}">
              <a16:creationId xmlns:a16="http://schemas.microsoft.com/office/drawing/2014/main" id="{100D571D-F79B-4375-AABA-7D44CE8CD607}"/>
            </a:ext>
          </a:extLst>
        </xdr:cNvPr>
        <xdr:cNvGrpSpPr/>
      </xdr:nvGrpSpPr>
      <xdr:grpSpPr>
        <a:xfrm>
          <a:off x="3497037" y="8790215"/>
          <a:ext cx="2061485" cy="1568405"/>
          <a:chOff x="10882497" y="5281854"/>
          <a:chExt cx="2370109" cy="1565587"/>
        </a:xfrm>
      </xdr:grpSpPr>
      <xdr:sp macro="" textlink="">
        <xdr:nvSpPr>
          <xdr:cNvPr id="88" name="Flèche : bas 87">
            <a:extLst>
              <a:ext uri="{FF2B5EF4-FFF2-40B4-BE49-F238E27FC236}">
                <a16:creationId xmlns:a16="http://schemas.microsoft.com/office/drawing/2014/main" id="{0A494016-2438-4F18-B581-62E44434EF86}"/>
              </a:ext>
            </a:extLst>
          </xdr:cNvPr>
          <xdr:cNvSpPr/>
        </xdr:nvSpPr>
        <xdr:spPr>
          <a:xfrm rot="16200000">
            <a:off x="12631346" y="5734106"/>
            <a:ext cx="586651" cy="655869"/>
          </a:xfrm>
          <a:prstGeom prst="downArrow">
            <a:avLst/>
          </a:prstGeom>
          <a:solidFill>
            <a:schemeClr val="accent6">
              <a:lumMod val="75%"/>
            </a:schemeClr>
          </a:solidFill>
          <a:ln>
            <a:solidFill>
              <a:schemeClr val="accent6">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0" name="Ellipse 69">
            <a:extLst>
              <a:ext uri="{FF2B5EF4-FFF2-40B4-BE49-F238E27FC236}">
                <a16:creationId xmlns:a16="http://schemas.microsoft.com/office/drawing/2014/main" id="{22F0B745-23F9-4466-8CAA-867F7366CAC4}"/>
              </a:ext>
            </a:extLst>
          </xdr:cNvPr>
          <xdr:cNvSpPr/>
        </xdr:nvSpPr>
        <xdr:spPr>
          <a:xfrm>
            <a:off x="10882497" y="5281854"/>
            <a:ext cx="1881621" cy="1565587"/>
          </a:xfrm>
          <a:prstGeom prst="ellipse">
            <a:avLst/>
          </a:prstGeom>
          <a:solidFill>
            <a:schemeClr val="accent6">
              <a:lumMod val="40%"/>
              <a:lumOff val="60%"/>
            </a:schemeClr>
          </a:solidFill>
          <a:ln>
            <a:solidFill>
              <a:schemeClr val="accent6">
                <a:lumMod val="7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SAISIE!$F$154">
        <xdr:nvSpPr>
          <xdr:cNvPr id="71" name="ZoneTexte 70">
            <a:extLst>
              <a:ext uri="{FF2B5EF4-FFF2-40B4-BE49-F238E27FC236}">
                <a16:creationId xmlns:a16="http://schemas.microsoft.com/office/drawing/2014/main" id="{5213B5C4-7253-4ACD-B1CE-2A51E2801998}"/>
              </a:ext>
            </a:extLst>
          </xdr:cNvPr>
          <xdr:cNvSpPr txBox="1"/>
        </xdr:nvSpPr>
        <xdr:spPr>
          <a:xfrm>
            <a:off x="10959305" y="5357297"/>
            <a:ext cx="1734446" cy="1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14B6C8F-BCAE-4335-B885-3A07BF784BB5}" type="TxLink">
              <a:rPr lang="en-US" sz="1800" b="0" i="0" u="none" strike="noStrike">
                <a:solidFill>
                  <a:srgbClr val="000000"/>
                </a:solidFill>
                <a:latin typeface="Calibri"/>
                <a:cs typeface="Calibri"/>
              </a:rPr>
              <a:pPr algn="ctr"/>
              <a:t>Variation des charges</a:t>
            </a:fld>
            <a:endParaRPr lang="fr-FR" sz="1800"/>
          </a:p>
        </xdr:txBody>
      </xdr:sp>
      <xdr:sp macro="" textlink="SAISIE!$F$155">
        <xdr:nvSpPr>
          <xdr:cNvPr id="87" name="ZoneTexte 86">
            <a:extLst>
              <a:ext uri="{FF2B5EF4-FFF2-40B4-BE49-F238E27FC236}">
                <a16:creationId xmlns:a16="http://schemas.microsoft.com/office/drawing/2014/main" id="{BDC1C9FA-29B8-4C86-A2ED-7B1DFF0789F6}"/>
              </a:ext>
            </a:extLst>
          </xdr:cNvPr>
          <xdr:cNvSpPr txBox="1"/>
        </xdr:nvSpPr>
        <xdr:spPr>
          <a:xfrm>
            <a:off x="11164373" y="6351369"/>
            <a:ext cx="1285827" cy="4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62819B8-DB4C-48E0-AAB6-D07698D47D58}" type="TxLink">
              <a:rPr lang="en-US" sz="1800" b="0" i="0" u="none" strike="noStrike">
                <a:solidFill>
                  <a:srgbClr val="000000"/>
                </a:solidFill>
                <a:latin typeface="Calibri"/>
                <a:cs typeface="Calibri"/>
              </a:rPr>
              <a:pPr algn="ctr"/>
              <a:t> </a:t>
            </a:fld>
            <a:endParaRPr lang="fr-FR" sz="1800"/>
          </a:p>
        </xdr:txBody>
      </xdr:sp>
    </xdr:grpSp>
    <xdr:clientData/>
  </xdr:twoCellAnchor>
  <xdr:twoCellAnchor editAs="oneCell">
    <xdr:from>
      <xdr:col>6</xdr:col>
      <xdr:colOff>684362</xdr:colOff>
      <xdr:row>14</xdr:row>
      <xdr:rowOff>67235</xdr:rowOff>
    </xdr:from>
    <xdr:to>
      <xdr:col>15</xdr:col>
      <xdr:colOff>208111</xdr:colOff>
      <xdr:row>36</xdr:row>
      <xdr:rowOff>47165</xdr:rowOff>
    </xdr:to>
    <xdr:grpSp>
      <xdr:nvGrpSpPr>
        <xdr:cNvPr id="8" name="Groupe 7">
          <a:extLst>
            <a:ext uri="{FF2B5EF4-FFF2-40B4-BE49-F238E27FC236}">
              <a16:creationId xmlns:a16="http://schemas.microsoft.com/office/drawing/2014/main" id="{19CA9D48-9160-43F4-9579-81DD1977EF71}"/>
            </a:ext>
          </a:extLst>
        </xdr:cNvPr>
        <xdr:cNvGrpSpPr/>
      </xdr:nvGrpSpPr>
      <xdr:grpSpPr>
        <a:xfrm>
          <a:off x="5909505" y="3482628"/>
          <a:ext cx="6381749" cy="4347823"/>
          <a:chOff x="5868683" y="3482628"/>
          <a:chExt cx="6381749" cy="4347889"/>
        </a:xfrm>
      </xdr:grpSpPr>
      <xdr:grpSp>
        <xdr:nvGrpSpPr>
          <xdr:cNvPr id="7" name="Groupe 6">
            <a:extLst>
              <a:ext uri="{FF2B5EF4-FFF2-40B4-BE49-F238E27FC236}">
                <a16:creationId xmlns:a16="http://schemas.microsoft.com/office/drawing/2014/main" id="{60005EB4-A874-49F6-B1A1-BD3355FD263D}"/>
              </a:ext>
            </a:extLst>
          </xdr:cNvPr>
          <xdr:cNvGrpSpPr/>
        </xdr:nvGrpSpPr>
        <xdr:grpSpPr>
          <a:xfrm>
            <a:off x="5868683" y="3482628"/>
            <a:ext cx="6381749" cy="4347889"/>
            <a:chOff x="5864680" y="3502639"/>
            <a:chExt cx="6381749" cy="4364788"/>
          </a:xfrm>
        </xdr:grpSpPr>
        <xdr:sp macro="" textlink="">
          <xdr:nvSpPr>
            <xdr:cNvPr id="2" name="Rectangle 1">
              <a:extLst>
                <a:ext uri="{FF2B5EF4-FFF2-40B4-BE49-F238E27FC236}">
                  <a16:creationId xmlns:a16="http://schemas.microsoft.com/office/drawing/2014/main" id="{EC1056C0-E591-4C23-AC25-E81680D253AF}"/>
                </a:ext>
              </a:extLst>
            </xdr:cNvPr>
            <xdr:cNvSpPr/>
          </xdr:nvSpPr>
          <xdr:spPr>
            <a:xfrm>
              <a:off x="5864680" y="3502639"/>
              <a:ext cx="6381749" cy="4313919"/>
            </a:xfrm>
            <a:prstGeom prst="rect">
              <a:avLst/>
            </a:prstGeom>
            <a:solidFill>
              <a:schemeClr val="bg1"/>
            </a:solidFill>
            <a:ln w="12700">
              <a:solidFill>
                <a:schemeClr val="bg1">
                  <a:lumMod val="6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aphicFrame macro="">
          <xdr:nvGraphicFramePr>
            <xdr:cNvPr id="54" name="Graphique 53">
              <a:extLst>
                <a:ext uri="{FF2B5EF4-FFF2-40B4-BE49-F238E27FC236}">
                  <a16:creationId xmlns:a16="http://schemas.microsoft.com/office/drawing/2014/main" id="{88C055FB-4008-44A0-A032-43F5E811ED36}"/>
                </a:ext>
              </a:extLst>
            </xdr:cNvPr>
            <xdr:cNvGraphicFramePr>
              <a:graphicFrameLocks/>
            </xdr:cNvGraphicFramePr>
          </xdr:nvGraphicFramePr>
          <xdr:xfrm>
            <a:off x="5976334" y="3618682"/>
            <a:ext cx="3001774" cy="3604112"/>
          </xdr:xfrm>
          <a:graphic>
            <a:graphicData uri="http://purl.oclc.org/ooxml/drawingml/chart">
              <c:chart xmlns:c="http://purl.oclc.org/ooxml/drawingml/chart" xmlns:r="http://purl.oclc.org/ooxml/officeDocument/relationships" r:id="rId2"/>
            </a:graphicData>
          </a:graphic>
        </xdr:graphicFrame>
        <xdr:graphicFrame macro="">
          <xdr:nvGraphicFramePr>
            <xdr:cNvPr id="14" name="Graphique 13">
              <a:extLst>
                <a:ext uri="{FF2B5EF4-FFF2-40B4-BE49-F238E27FC236}">
                  <a16:creationId xmlns:a16="http://schemas.microsoft.com/office/drawing/2014/main" id="{C7E29AAC-EF78-48B9-9EA2-A05E3A574CDA}"/>
                </a:ext>
              </a:extLst>
            </xdr:cNvPr>
            <xdr:cNvGraphicFramePr>
              <a:graphicFrameLocks/>
            </xdr:cNvGraphicFramePr>
          </xdr:nvGraphicFramePr>
          <xdr:xfrm>
            <a:off x="9070769" y="3622194"/>
            <a:ext cx="3001774" cy="3604112"/>
          </xdr:xfrm>
          <a:graphic>
            <a:graphicData uri="http://purl.oclc.org/ooxml/drawingml/chart">
              <c:chart xmlns:c="http://purl.oclc.org/ooxml/drawingml/chart" xmlns:r="http://purl.oclc.org/ooxml/officeDocument/relationships" r:id="rId3"/>
            </a:graphicData>
          </a:graphic>
        </xdr:graphicFrame>
        <xdr:sp macro="" textlink="">
          <xdr:nvSpPr>
            <xdr:cNvPr id="20" name="Rectangle 19">
              <a:extLst>
                <a:ext uri="{FF2B5EF4-FFF2-40B4-BE49-F238E27FC236}">
                  <a16:creationId xmlns:a16="http://schemas.microsoft.com/office/drawing/2014/main" id="{19DCB104-EB29-4ADD-91D5-260BC1A0274E}"/>
                </a:ext>
              </a:extLst>
            </xdr:cNvPr>
            <xdr:cNvSpPr/>
          </xdr:nvSpPr>
          <xdr:spPr>
            <a:xfrm>
              <a:off x="6175281" y="7320755"/>
              <a:ext cx="163286" cy="170554"/>
            </a:xfrm>
            <a:prstGeom prst="rect">
              <a:avLst/>
            </a:prstGeom>
            <a:solidFill>
              <a:srgbClr val="D99694"/>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5" name="Rectangle 24">
              <a:extLst>
                <a:ext uri="{FF2B5EF4-FFF2-40B4-BE49-F238E27FC236}">
                  <a16:creationId xmlns:a16="http://schemas.microsoft.com/office/drawing/2014/main" id="{3FD8266A-F2CB-4C26-BE87-F2B7B37F730C}"/>
                </a:ext>
              </a:extLst>
            </xdr:cNvPr>
            <xdr:cNvSpPr/>
          </xdr:nvSpPr>
          <xdr:spPr>
            <a:xfrm>
              <a:off x="7832351" y="7330637"/>
              <a:ext cx="163286" cy="170554"/>
            </a:xfrm>
            <a:prstGeom prst="rect">
              <a:avLst/>
            </a:prstGeom>
            <a:solidFill>
              <a:srgbClr val="00B0F0"/>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7" name="Rectangle 26">
              <a:extLst>
                <a:ext uri="{FF2B5EF4-FFF2-40B4-BE49-F238E27FC236}">
                  <a16:creationId xmlns:a16="http://schemas.microsoft.com/office/drawing/2014/main" id="{0915E565-1DEB-431E-8D48-B6D6AA50065C}"/>
                </a:ext>
              </a:extLst>
            </xdr:cNvPr>
            <xdr:cNvSpPr/>
          </xdr:nvSpPr>
          <xdr:spPr>
            <a:xfrm>
              <a:off x="10758807" y="7528690"/>
              <a:ext cx="163286" cy="170554"/>
            </a:xfrm>
            <a:prstGeom prst="rect">
              <a:avLst/>
            </a:prstGeom>
            <a:solidFill>
              <a:srgbClr val="7030A0"/>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8" name="ZoneTexte 27">
              <a:extLst>
                <a:ext uri="{FF2B5EF4-FFF2-40B4-BE49-F238E27FC236}">
                  <a16:creationId xmlns:a16="http://schemas.microsoft.com/office/drawing/2014/main" id="{C4A362C0-6D8E-42AC-BFD7-53082B383AF3}"/>
                </a:ext>
              </a:extLst>
            </xdr:cNvPr>
            <xdr:cNvSpPr txBox="1"/>
          </xdr:nvSpPr>
          <xdr:spPr>
            <a:xfrm>
              <a:off x="6375378" y="7261959"/>
              <a:ext cx="1632857" cy="583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Semences</a:t>
              </a:r>
            </a:p>
            <a:p>
              <a:pPr marL="0" marR="0" lvl="0" indent="0" defTabSz="914400" eaLnBrk="1" fontAlgn="auto" latinLnBrk="0" hangingPunct="1">
                <a:lnSpc>
                  <a:spcPct val="100%"/>
                </a:lnSpc>
                <a:spcBef>
                  <a:spcPts val="0"/>
                </a:spcBef>
                <a:spcAft>
                  <a:spcPts val="0"/>
                </a:spcAft>
                <a:buClrTx/>
                <a:buSzTx/>
                <a:buFontTx/>
                <a:buNone/>
                <a:tabLst/>
                <a:defRPr/>
              </a:pPr>
              <a:r>
                <a:rPr lang="fr-FR" sz="1400">
                  <a:solidFill>
                    <a:schemeClr val="dk1"/>
                  </a:solidFill>
                  <a:effectLst/>
                  <a:latin typeface="+mn-lt"/>
                  <a:ea typeface="+mn-ea"/>
                  <a:cs typeface="+mn-cs"/>
                </a:rPr>
                <a:t>Engrais total</a:t>
              </a:r>
              <a:endParaRPr lang="fr-FR" sz="1400"/>
            </a:p>
          </xdr:txBody>
        </xdr:sp>
        <xdr:sp macro="" textlink="">
          <xdr:nvSpPr>
            <xdr:cNvPr id="29" name="ZoneTexte 28">
              <a:extLst>
                <a:ext uri="{FF2B5EF4-FFF2-40B4-BE49-F238E27FC236}">
                  <a16:creationId xmlns:a16="http://schemas.microsoft.com/office/drawing/2014/main" id="{F46BA6CF-795E-4EAF-8A7B-B7A79C1EC2A1}"/>
                </a:ext>
              </a:extLst>
            </xdr:cNvPr>
            <xdr:cNvSpPr txBox="1"/>
          </xdr:nvSpPr>
          <xdr:spPr>
            <a:xfrm>
              <a:off x="10918088" y="7261960"/>
              <a:ext cx="1036493" cy="60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aseline="0%"/>
                <a:t>Séchage</a:t>
              </a:r>
            </a:p>
            <a:p>
              <a:r>
                <a:rPr lang="fr-FR" sz="1400" baseline="0%"/>
                <a:t>Carburant</a:t>
              </a:r>
            </a:p>
          </xdr:txBody>
        </xdr:sp>
        <xdr:sp macro="" textlink="">
          <xdr:nvSpPr>
            <xdr:cNvPr id="31" name="ZoneTexte 30">
              <a:extLst>
                <a:ext uri="{FF2B5EF4-FFF2-40B4-BE49-F238E27FC236}">
                  <a16:creationId xmlns:a16="http://schemas.microsoft.com/office/drawing/2014/main" id="{B806F259-EC8E-4729-87BE-FD595F105A27}"/>
                </a:ext>
              </a:extLst>
            </xdr:cNvPr>
            <xdr:cNvSpPr txBox="1"/>
          </xdr:nvSpPr>
          <xdr:spPr>
            <a:xfrm>
              <a:off x="7992041" y="7261960"/>
              <a:ext cx="3379533" cy="55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400">
                  <a:solidFill>
                    <a:schemeClr val="dk1"/>
                  </a:solidFill>
                  <a:effectLst/>
                  <a:latin typeface="+mn-lt"/>
                  <a:ea typeface="+mn-ea"/>
                  <a:cs typeface="+mn-cs"/>
                </a:rPr>
                <a:t>Produits phytosanitaires</a:t>
              </a:r>
            </a:p>
            <a:p>
              <a:pPr eaLnBrk="1" fontAlgn="auto" latinLnBrk="0" hangingPunct="1"/>
              <a:r>
                <a:rPr lang="fr-FR" sz="1400">
                  <a:solidFill>
                    <a:schemeClr val="dk1"/>
                  </a:solidFill>
                  <a:effectLst/>
                  <a:latin typeface="+mn-lt"/>
                  <a:ea typeface="+mn-ea"/>
                  <a:cs typeface="+mn-cs"/>
                </a:rPr>
                <a:t>Stockage et/ou irrigation </a:t>
              </a:r>
              <a:r>
                <a:rPr lang="fr-FR" sz="1400" baseline="0%">
                  <a:solidFill>
                    <a:schemeClr val="dk1"/>
                  </a:solidFill>
                  <a:effectLst/>
                  <a:latin typeface="+mn-lt"/>
                  <a:ea typeface="+mn-ea"/>
                  <a:cs typeface="+mn-cs"/>
                </a:rPr>
                <a:t>(énergie)</a:t>
              </a:r>
            </a:p>
          </xdr:txBody>
        </xdr:sp>
      </xdr:grpSp>
      <xdr:sp macro="" textlink="">
        <xdr:nvSpPr>
          <xdr:cNvPr id="21" name="Rectangle 20">
            <a:extLst>
              <a:ext uri="{FF2B5EF4-FFF2-40B4-BE49-F238E27FC236}">
                <a16:creationId xmlns:a16="http://schemas.microsoft.com/office/drawing/2014/main" id="{A82BA7FB-800C-4AA6-BD38-884B420AE901}"/>
              </a:ext>
            </a:extLst>
          </xdr:cNvPr>
          <xdr:cNvSpPr/>
        </xdr:nvSpPr>
        <xdr:spPr>
          <a:xfrm>
            <a:off x="6174803" y="7518330"/>
            <a:ext cx="163286" cy="163286"/>
          </a:xfrm>
          <a:prstGeom prst="rect">
            <a:avLst/>
          </a:prstGeom>
          <a:solidFill>
            <a:schemeClr val="accent3">
              <a:lumMod val="50%"/>
            </a:schemeClr>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Rectangle 25">
            <a:extLst>
              <a:ext uri="{FF2B5EF4-FFF2-40B4-BE49-F238E27FC236}">
                <a16:creationId xmlns:a16="http://schemas.microsoft.com/office/drawing/2014/main" id="{F4F54F1C-8D03-4235-82BB-9BE38515C621}"/>
              </a:ext>
            </a:extLst>
          </xdr:cNvPr>
          <xdr:cNvSpPr/>
        </xdr:nvSpPr>
        <xdr:spPr>
          <a:xfrm>
            <a:off x="7833802" y="7544973"/>
            <a:ext cx="163286" cy="163286"/>
          </a:xfrm>
          <a:prstGeom prst="rect">
            <a:avLst/>
          </a:prstGeom>
          <a:solidFill>
            <a:srgbClr val="0070C0"/>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2" name="Rectangle 91">
            <a:extLst>
              <a:ext uri="{FF2B5EF4-FFF2-40B4-BE49-F238E27FC236}">
                <a16:creationId xmlns:a16="http://schemas.microsoft.com/office/drawing/2014/main" id="{CC300794-794F-4135-A540-9D65F8587557}"/>
              </a:ext>
            </a:extLst>
          </xdr:cNvPr>
          <xdr:cNvSpPr/>
        </xdr:nvSpPr>
        <xdr:spPr>
          <a:xfrm>
            <a:off x="10760726" y="7281043"/>
            <a:ext cx="163286" cy="170554"/>
          </a:xfrm>
          <a:prstGeom prst="rect">
            <a:avLst/>
          </a:prstGeom>
          <a:solidFill>
            <a:srgbClr val="CC9900"/>
          </a:solidFill>
          <a:ln>
            <a:no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6</xdr:col>
      <xdr:colOff>408761</xdr:colOff>
      <xdr:row>37</xdr:row>
      <xdr:rowOff>2918</xdr:rowOff>
    </xdr:from>
    <xdr:to>
      <xdr:col>20</xdr:col>
      <xdr:colOff>222391</xdr:colOff>
      <xdr:row>55</xdr:row>
      <xdr:rowOff>271292</xdr:rowOff>
    </xdr:to>
    <xdr:grpSp>
      <xdr:nvGrpSpPr>
        <xdr:cNvPr id="13" name="Groupe 12">
          <a:extLst>
            <a:ext uri="{FF2B5EF4-FFF2-40B4-BE49-F238E27FC236}">
              <a16:creationId xmlns:a16="http://schemas.microsoft.com/office/drawing/2014/main" id="{C6CC5393-D6BE-48EA-BA93-3921F10C7EF9}"/>
            </a:ext>
          </a:extLst>
        </xdr:cNvPr>
        <xdr:cNvGrpSpPr/>
      </xdr:nvGrpSpPr>
      <xdr:grpSpPr>
        <a:xfrm>
          <a:off x="5633904" y="7976704"/>
          <a:ext cx="10481630" cy="3561302"/>
          <a:chOff x="5602863" y="7932481"/>
          <a:chExt cx="10439958" cy="3619983"/>
        </a:xfrm>
      </xdr:grpSpPr>
      <xdr:sp macro="" textlink="">
        <xdr:nvSpPr>
          <xdr:cNvPr id="86" name="Rectangle 85">
            <a:extLst>
              <a:ext uri="{FF2B5EF4-FFF2-40B4-BE49-F238E27FC236}">
                <a16:creationId xmlns:a16="http://schemas.microsoft.com/office/drawing/2014/main" id="{D9FE43F1-BE1E-4C87-973B-D29DFF626201}"/>
              </a:ext>
            </a:extLst>
          </xdr:cNvPr>
          <xdr:cNvSpPr/>
        </xdr:nvSpPr>
        <xdr:spPr>
          <a:xfrm>
            <a:off x="5602863" y="7932481"/>
            <a:ext cx="10354231" cy="3619983"/>
          </a:xfrm>
          <a:prstGeom prst="rect">
            <a:avLst/>
          </a:prstGeom>
          <a:solidFill>
            <a:schemeClr val="bg1"/>
          </a:solidFill>
          <a:ln w="12700">
            <a:solidFill>
              <a:schemeClr val="bg1">
                <a:lumMod val="65%"/>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aphicFrame macro="">
        <xdr:nvGraphicFramePr>
          <xdr:cNvPr id="5" name="Graphique 4">
            <a:extLst>
              <a:ext uri="{FF2B5EF4-FFF2-40B4-BE49-F238E27FC236}">
                <a16:creationId xmlns:a16="http://schemas.microsoft.com/office/drawing/2014/main" id="{40E546F8-5341-44FA-892A-9E5A2B57D80B}"/>
              </a:ext>
            </a:extLst>
          </xdr:cNvPr>
          <xdr:cNvGraphicFramePr>
            <a:graphicFrameLocks/>
          </xdr:cNvGraphicFramePr>
        </xdr:nvGraphicFramePr>
        <xdr:xfrm>
          <a:off x="9892548" y="8022579"/>
          <a:ext cx="4009221" cy="3420587"/>
        </xdr:xfrm>
        <a:graphic>
          <a:graphicData uri="http://purl.oclc.org/ooxml/drawingml/chart">
            <c:chart xmlns:c="http://purl.oclc.org/ooxml/drawingml/chart" xmlns:r="http://purl.oclc.org/ooxml/officeDocument/relationships" r:id="rId4"/>
          </a:graphicData>
        </a:graphic>
      </xdr:graphicFrame>
      <xdr:graphicFrame macro="">
        <xdr:nvGraphicFramePr>
          <xdr:cNvPr id="6" name="Graphique 5">
            <a:extLst>
              <a:ext uri="{FF2B5EF4-FFF2-40B4-BE49-F238E27FC236}">
                <a16:creationId xmlns:a16="http://schemas.microsoft.com/office/drawing/2014/main" id="{8D7C22DE-8C75-4738-AD85-D1199B019193}"/>
              </a:ext>
            </a:extLst>
          </xdr:cNvPr>
          <xdr:cNvGraphicFramePr>
            <a:graphicFrameLocks/>
          </xdr:cNvGraphicFramePr>
        </xdr:nvGraphicFramePr>
        <xdr:xfrm>
          <a:off x="5743723" y="8032557"/>
          <a:ext cx="4031078" cy="3429186"/>
        </xdr:xfrm>
        <a:graphic>
          <a:graphicData uri="http://purl.oclc.org/ooxml/drawingml/chart">
            <c:chart xmlns:c="http://purl.oclc.org/ooxml/drawingml/chart" xmlns:r="http://purl.oclc.org/ooxml/officeDocument/relationships" r:id="rId5"/>
          </a:graphicData>
        </a:graphic>
      </xdr:graphicFrame>
      <xdr:grpSp>
        <xdr:nvGrpSpPr>
          <xdr:cNvPr id="56" name="Groupe 55">
            <a:extLst>
              <a:ext uri="{FF2B5EF4-FFF2-40B4-BE49-F238E27FC236}">
                <a16:creationId xmlns:a16="http://schemas.microsoft.com/office/drawing/2014/main" id="{DCAB683D-EB95-4664-90CB-0E967E498517}"/>
              </a:ext>
            </a:extLst>
          </xdr:cNvPr>
          <xdr:cNvGrpSpPr/>
        </xdr:nvGrpSpPr>
        <xdr:grpSpPr>
          <a:xfrm>
            <a:off x="14040044" y="8979879"/>
            <a:ext cx="297656" cy="95250"/>
            <a:chOff x="28515469" y="7250906"/>
            <a:chExt cx="297656" cy="95250"/>
          </a:xfrm>
          <a:solidFill>
            <a:srgbClr val="FF0000"/>
          </a:solidFill>
        </xdr:grpSpPr>
        <xdr:cxnSp macro="">
          <xdr:nvCxnSpPr>
            <xdr:cNvPr id="84" name="Connecteur droit 83">
              <a:extLst>
                <a:ext uri="{FF2B5EF4-FFF2-40B4-BE49-F238E27FC236}">
                  <a16:creationId xmlns:a16="http://schemas.microsoft.com/office/drawing/2014/main" id="{B5604A59-4A8A-4A34-BE65-E727E11E52C5}"/>
                </a:ext>
              </a:extLst>
            </xdr:cNvPr>
            <xdr:cNvCxnSpPr/>
          </xdr:nvCxnSpPr>
          <xdr:spPr>
            <a:xfrm>
              <a:off x="28515469" y="7298531"/>
              <a:ext cx="297656" cy="0"/>
            </a:xfrm>
            <a:prstGeom prst="line">
              <a:avLst/>
            </a:prstGeom>
            <a:grpFill/>
            <a:ln w="38100" cap="rnd">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Ellipse 84">
              <a:extLst>
                <a:ext uri="{FF2B5EF4-FFF2-40B4-BE49-F238E27FC236}">
                  <a16:creationId xmlns:a16="http://schemas.microsoft.com/office/drawing/2014/main" id="{546C752B-88BA-4314-B2D1-E3148C9F3900}"/>
                </a:ext>
              </a:extLst>
            </xdr:cNvPr>
            <xdr:cNvSpPr/>
          </xdr:nvSpPr>
          <xdr:spPr>
            <a:xfrm>
              <a:off x="28622625" y="7250906"/>
              <a:ext cx="95250" cy="95250"/>
            </a:xfrm>
            <a:prstGeom prst="ellipse">
              <a:avLst/>
            </a:prstGeom>
            <a:grp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nvGrpSpPr>
          <xdr:cNvPr id="57" name="Groupe 56">
            <a:extLst>
              <a:ext uri="{FF2B5EF4-FFF2-40B4-BE49-F238E27FC236}">
                <a16:creationId xmlns:a16="http://schemas.microsoft.com/office/drawing/2014/main" id="{9EEDE9B9-55D7-42EF-948B-C374542228F9}"/>
              </a:ext>
            </a:extLst>
          </xdr:cNvPr>
          <xdr:cNvGrpSpPr/>
        </xdr:nvGrpSpPr>
        <xdr:grpSpPr>
          <a:xfrm>
            <a:off x="14049548" y="9616820"/>
            <a:ext cx="297656" cy="142875"/>
            <a:chOff x="28820269" y="7526581"/>
            <a:chExt cx="297656" cy="142875"/>
          </a:xfrm>
          <a:solidFill>
            <a:schemeClr val="accent3"/>
          </a:solidFill>
        </xdr:grpSpPr>
        <xdr:cxnSp macro="">
          <xdr:nvCxnSpPr>
            <xdr:cNvPr id="82" name="Connecteur droit 81">
              <a:extLst>
                <a:ext uri="{FF2B5EF4-FFF2-40B4-BE49-F238E27FC236}">
                  <a16:creationId xmlns:a16="http://schemas.microsoft.com/office/drawing/2014/main" id="{BDE341BF-8A5F-4497-B63C-BB6B0C65544D}"/>
                </a:ext>
              </a:extLst>
            </xdr:cNvPr>
            <xdr:cNvCxnSpPr/>
          </xdr:nvCxnSpPr>
          <xdr:spPr>
            <a:xfrm>
              <a:off x="28820269" y="7603331"/>
              <a:ext cx="297656" cy="0"/>
            </a:xfrm>
            <a:prstGeom prst="line">
              <a:avLst/>
            </a:prstGeom>
            <a:grpFill/>
            <a:ln w="38100" cap="rnd">
              <a:solidFill>
                <a:schemeClr val="accent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83" name="Losange 82">
              <a:extLst>
                <a:ext uri="{FF2B5EF4-FFF2-40B4-BE49-F238E27FC236}">
                  <a16:creationId xmlns:a16="http://schemas.microsoft.com/office/drawing/2014/main" id="{A478B02F-939D-422B-B785-5C6475406A22}"/>
                </a:ext>
              </a:extLst>
            </xdr:cNvPr>
            <xdr:cNvSpPr/>
          </xdr:nvSpPr>
          <xdr:spPr>
            <a:xfrm>
              <a:off x="28895291" y="7526581"/>
              <a:ext cx="142874" cy="142875"/>
            </a:xfrm>
            <a:prstGeom prst="diamond">
              <a:avLst/>
            </a:prstGeom>
            <a:grpFill/>
            <a:ln>
              <a:solidFill>
                <a:schemeClr val="accent3"/>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nvGrpSpPr>
          <xdr:cNvPr id="58" name="Groupe 57">
            <a:extLst>
              <a:ext uri="{FF2B5EF4-FFF2-40B4-BE49-F238E27FC236}">
                <a16:creationId xmlns:a16="http://schemas.microsoft.com/office/drawing/2014/main" id="{8B7247ED-4019-414B-9D41-1A4DB0C82F5C}"/>
              </a:ext>
            </a:extLst>
          </xdr:cNvPr>
          <xdr:cNvGrpSpPr/>
        </xdr:nvGrpSpPr>
        <xdr:grpSpPr>
          <a:xfrm>
            <a:off x="14045807" y="9432313"/>
            <a:ext cx="297656" cy="95250"/>
            <a:chOff x="28667869" y="7405687"/>
            <a:chExt cx="297656" cy="95250"/>
          </a:xfrm>
          <a:solidFill>
            <a:schemeClr val="accent3">
              <a:lumMod val="50%"/>
            </a:schemeClr>
          </a:solidFill>
        </xdr:grpSpPr>
        <xdr:sp macro="" textlink="">
          <xdr:nvSpPr>
            <xdr:cNvPr id="80" name="Rectangle 79">
              <a:extLst>
                <a:ext uri="{FF2B5EF4-FFF2-40B4-BE49-F238E27FC236}">
                  <a16:creationId xmlns:a16="http://schemas.microsoft.com/office/drawing/2014/main" id="{F64CA5DC-1E82-4EED-8ECC-1FED01D7C782}"/>
                </a:ext>
              </a:extLst>
            </xdr:cNvPr>
            <xdr:cNvSpPr/>
          </xdr:nvSpPr>
          <xdr:spPr>
            <a:xfrm>
              <a:off x="28777406" y="7405687"/>
              <a:ext cx="95250" cy="95250"/>
            </a:xfrm>
            <a:prstGeom prst="rect">
              <a:avLst/>
            </a:prstGeom>
            <a:grpFill/>
            <a:ln>
              <a:solidFill>
                <a:schemeClr val="accent3">
                  <a:lumMod val="50%"/>
                </a:schemeClr>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81" name="Connecteur droit 80">
              <a:extLst>
                <a:ext uri="{FF2B5EF4-FFF2-40B4-BE49-F238E27FC236}">
                  <a16:creationId xmlns:a16="http://schemas.microsoft.com/office/drawing/2014/main" id="{B17AA129-7B46-49EB-815E-8F498F78EC50}"/>
                </a:ext>
              </a:extLst>
            </xdr:cNvPr>
            <xdr:cNvCxnSpPr/>
          </xdr:nvCxnSpPr>
          <xdr:spPr>
            <a:xfrm>
              <a:off x="28667869" y="7450931"/>
              <a:ext cx="297656" cy="0"/>
            </a:xfrm>
            <a:prstGeom prst="line">
              <a:avLst/>
            </a:prstGeom>
            <a:grpFill/>
            <a:ln w="38100" cap="rnd">
              <a:solidFill>
                <a:schemeClr val="accent3">
                  <a:lumMod val="5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59" name="Groupe 58">
            <a:extLst>
              <a:ext uri="{FF2B5EF4-FFF2-40B4-BE49-F238E27FC236}">
                <a16:creationId xmlns:a16="http://schemas.microsoft.com/office/drawing/2014/main" id="{CCFB86ED-6146-4DA8-8513-EF00DF289F3E}"/>
              </a:ext>
            </a:extLst>
          </xdr:cNvPr>
          <xdr:cNvGrpSpPr/>
        </xdr:nvGrpSpPr>
        <xdr:grpSpPr>
          <a:xfrm>
            <a:off x="14043774" y="9188062"/>
            <a:ext cx="297656" cy="95250"/>
            <a:chOff x="28515469" y="7250906"/>
            <a:chExt cx="297656" cy="95250"/>
          </a:xfrm>
          <a:solidFill>
            <a:srgbClr val="D99694"/>
          </a:solidFill>
        </xdr:grpSpPr>
        <xdr:cxnSp macro="">
          <xdr:nvCxnSpPr>
            <xdr:cNvPr id="78" name="Connecteur droit 77">
              <a:extLst>
                <a:ext uri="{FF2B5EF4-FFF2-40B4-BE49-F238E27FC236}">
                  <a16:creationId xmlns:a16="http://schemas.microsoft.com/office/drawing/2014/main" id="{4685CFD9-D115-4DFC-9F8C-88749019FB0D}"/>
                </a:ext>
              </a:extLst>
            </xdr:cNvPr>
            <xdr:cNvCxnSpPr/>
          </xdr:nvCxnSpPr>
          <xdr:spPr>
            <a:xfrm>
              <a:off x="28515469" y="7298531"/>
              <a:ext cx="297656" cy="0"/>
            </a:xfrm>
            <a:prstGeom prst="line">
              <a:avLst/>
            </a:prstGeom>
            <a:grpFill/>
            <a:ln w="38100" cap="rnd">
              <a:solidFill>
                <a:srgbClr val="D99694"/>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Ellipse 78">
              <a:extLst>
                <a:ext uri="{FF2B5EF4-FFF2-40B4-BE49-F238E27FC236}">
                  <a16:creationId xmlns:a16="http://schemas.microsoft.com/office/drawing/2014/main" id="{6E6BB476-DFAC-4282-A421-EA1C4915F1E8}"/>
                </a:ext>
              </a:extLst>
            </xdr:cNvPr>
            <xdr:cNvSpPr/>
          </xdr:nvSpPr>
          <xdr:spPr>
            <a:xfrm>
              <a:off x="28622625" y="7250906"/>
              <a:ext cx="95250" cy="95250"/>
            </a:xfrm>
            <a:prstGeom prst="ellipse">
              <a:avLst/>
            </a:prstGeom>
            <a:grpFill/>
            <a:ln>
              <a:solidFill>
                <a:srgbClr val="D99694"/>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nvGrpSpPr>
          <xdr:cNvPr id="62" name="Groupe 61">
            <a:extLst>
              <a:ext uri="{FF2B5EF4-FFF2-40B4-BE49-F238E27FC236}">
                <a16:creationId xmlns:a16="http://schemas.microsoft.com/office/drawing/2014/main" id="{F5195698-B34A-4BA6-AF41-F842024CA66A}"/>
              </a:ext>
            </a:extLst>
          </xdr:cNvPr>
          <xdr:cNvGrpSpPr/>
        </xdr:nvGrpSpPr>
        <xdr:grpSpPr>
          <a:xfrm>
            <a:off x="14048212" y="10084367"/>
            <a:ext cx="297656" cy="95250"/>
            <a:chOff x="28515469" y="7270910"/>
            <a:chExt cx="297656" cy="95250"/>
          </a:xfrm>
          <a:solidFill>
            <a:srgbClr val="0070C0"/>
          </a:solidFill>
        </xdr:grpSpPr>
        <xdr:cxnSp macro="">
          <xdr:nvCxnSpPr>
            <xdr:cNvPr id="76" name="Connecteur droit 75">
              <a:extLst>
                <a:ext uri="{FF2B5EF4-FFF2-40B4-BE49-F238E27FC236}">
                  <a16:creationId xmlns:a16="http://schemas.microsoft.com/office/drawing/2014/main" id="{EA00DF09-916B-4BEF-B0F7-9EE5F222616C}"/>
                </a:ext>
              </a:extLst>
            </xdr:cNvPr>
            <xdr:cNvCxnSpPr/>
          </xdr:nvCxnSpPr>
          <xdr:spPr>
            <a:xfrm>
              <a:off x="28515469" y="7318539"/>
              <a:ext cx="297656" cy="0"/>
            </a:xfrm>
            <a:prstGeom prst="line">
              <a:avLst/>
            </a:prstGeom>
            <a:grpFill/>
            <a:ln w="38100" cap="rnd">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77" name="Ellipse 76">
              <a:extLst>
                <a:ext uri="{FF2B5EF4-FFF2-40B4-BE49-F238E27FC236}">
                  <a16:creationId xmlns:a16="http://schemas.microsoft.com/office/drawing/2014/main" id="{76EB03D8-4CF5-4F6A-BAE6-8F77BA6080FF}"/>
                </a:ext>
              </a:extLst>
            </xdr:cNvPr>
            <xdr:cNvSpPr/>
          </xdr:nvSpPr>
          <xdr:spPr>
            <a:xfrm>
              <a:off x="28622625" y="7270910"/>
              <a:ext cx="95250" cy="95250"/>
            </a:xfrm>
            <a:prstGeom prst="ellipse">
              <a:avLst/>
            </a:prstGeom>
            <a:grpFill/>
            <a:ln>
              <a:solidFill>
                <a:srgbClr val="0070C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nvGrpSpPr>
          <xdr:cNvPr id="63" name="Groupe 62">
            <a:extLst>
              <a:ext uri="{FF2B5EF4-FFF2-40B4-BE49-F238E27FC236}">
                <a16:creationId xmlns:a16="http://schemas.microsoft.com/office/drawing/2014/main" id="{5BC9104E-190A-4AD6-BE9A-1AFD9AE15805}"/>
              </a:ext>
            </a:extLst>
          </xdr:cNvPr>
          <xdr:cNvGrpSpPr/>
        </xdr:nvGrpSpPr>
        <xdr:grpSpPr>
          <a:xfrm>
            <a:off x="14048205" y="10301129"/>
            <a:ext cx="297656" cy="95250"/>
            <a:chOff x="28515469" y="7250906"/>
            <a:chExt cx="297656" cy="95250"/>
          </a:xfrm>
          <a:solidFill>
            <a:srgbClr val="CC9900"/>
          </a:solidFill>
        </xdr:grpSpPr>
        <xdr:cxnSp macro="">
          <xdr:nvCxnSpPr>
            <xdr:cNvPr id="74" name="Connecteur droit 73">
              <a:extLst>
                <a:ext uri="{FF2B5EF4-FFF2-40B4-BE49-F238E27FC236}">
                  <a16:creationId xmlns:a16="http://schemas.microsoft.com/office/drawing/2014/main" id="{438B21BE-63B5-49EF-9831-68AAD5253D27}"/>
                </a:ext>
              </a:extLst>
            </xdr:cNvPr>
            <xdr:cNvCxnSpPr/>
          </xdr:nvCxnSpPr>
          <xdr:spPr>
            <a:xfrm>
              <a:off x="28515469" y="7298531"/>
              <a:ext cx="297656" cy="0"/>
            </a:xfrm>
            <a:prstGeom prst="line">
              <a:avLst/>
            </a:prstGeom>
            <a:grpFill/>
            <a:ln w="38100" cap="rnd">
              <a:solidFill>
                <a:srgbClr val="CC990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Ellipse 74">
              <a:extLst>
                <a:ext uri="{FF2B5EF4-FFF2-40B4-BE49-F238E27FC236}">
                  <a16:creationId xmlns:a16="http://schemas.microsoft.com/office/drawing/2014/main" id="{A42B2980-1BF5-4290-AE99-0BCD684C38D9}"/>
                </a:ext>
              </a:extLst>
            </xdr:cNvPr>
            <xdr:cNvSpPr/>
          </xdr:nvSpPr>
          <xdr:spPr>
            <a:xfrm>
              <a:off x="28622625" y="7250906"/>
              <a:ext cx="95250" cy="95250"/>
            </a:xfrm>
            <a:prstGeom prst="ellipse">
              <a:avLst/>
            </a:prstGeom>
            <a:grpFill/>
            <a:ln>
              <a:solidFill>
                <a:srgbClr val="CC99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nvGrpSpPr>
          <xdr:cNvPr id="64" name="Groupe 63">
            <a:extLst>
              <a:ext uri="{FF2B5EF4-FFF2-40B4-BE49-F238E27FC236}">
                <a16:creationId xmlns:a16="http://schemas.microsoft.com/office/drawing/2014/main" id="{6DE42D35-B4D2-4702-892C-B77CEA6409C4}"/>
              </a:ext>
            </a:extLst>
          </xdr:cNvPr>
          <xdr:cNvGrpSpPr/>
        </xdr:nvGrpSpPr>
        <xdr:grpSpPr>
          <a:xfrm>
            <a:off x="14045484" y="10527008"/>
            <a:ext cx="297656" cy="95250"/>
            <a:chOff x="28515469" y="7250906"/>
            <a:chExt cx="297656" cy="95250"/>
          </a:xfrm>
          <a:solidFill>
            <a:srgbClr val="7030A0"/>
          </a:solidFill>
        </xdr:grpSpPr>
        <xdr:cxnSp macro="">
          <xdr:nvCxnSpPr>
            <xdr:cNvPr id="72" name="Connecteur droit 71">
              <a:extLst>
                <a:ext uri="{FF2B5EF4-FFF2-40B4-BE49-F238E27FC236}">
                  <a16:creationId xmlns:a16="http://schemas.microsoft.com/office/drawing/2014/main" id="{1191A6F2-64A4-4FBE-B0B2-BA23C60C1E8F}"/>
                </a:ext>
              </a:extLst>
            </xdr:cNvPr>
            <xdr:cNvCxnSpPr/>
          </xdr:nvCxnSpPr>
          <xdr:spPr>
            <a:xfrm>
              <a:off x="28515469" y="7298531"/>
              <a:ext cx="297656" cy="0"/>
            </a:xfrm>
            <a:prstGeom prst="line">
              <a:avLst/>
            </a:prstGeom>
            <a:grpFill/>
            <a:ln w="38100" cap="rnd">
              <a:solidFill>
                <a:srgbClr val="7030A0"/>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Ellipse 72">
              <a:extLst>
                <a:ext uri="{FF2B5EF4-FFF2-40B4-BE49-F238E27FC236}">
                  <a16:creationId xmlns:a16="http://schemas.microsoft.com/office/drawing/2014/main" id="{8B3439F9-300D-42FA-98F9-60005C5F1208}"/>
                </a:ext>
              </a:extLst>
            </xdr:cNvPr>
            <xdr:cNvSpPr/>
          </xdr:nvSpPr>
          <xdr:spPr>
            <a:xfrm>
              <a:off x="28622625" y="7250906"/>
              <a:ext cx="95250" cy="95250"/>
            </a:xfrm>
            <a:prstGeom prst="ellipse">
              <a:avLst/>
            </a:prstGeom>
            <a:grpFill/>
            <a:ln>
              <a:solidFill>
                <a:srgbClr val="7030A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sp macro="" textlink="">
        <xdr:nvSpPr>
          <xdr:cNvPr id="68" name="ZoneTexte 67">
            <a:extLst>
              <a:ext uri="{FF2B5EF4-FFF2-40B4-BE49-F238E27FC236}">
                <a16:creationId xmlns:a16="http://schemas.microsoft.com/office/drawing/2014/main" id="{E9C0A829-47A1-418B-8F32-E9F33C6CE184}"/>
              </a:ext>
            </a:extLst>
          </xdr:cNvPr>
          <xdr:cNvSpPr txBox="1"/>
        </xdr:nvSpPr>
        <xdr:spPr>
          <a:xfrm>
            <a:off x="14307768" y="8866595"/>
            <a:ext cx="1735053" cy="1868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Total des charges</a:t>
            </a:r>
          </a:p>
          <a:p>
            <a:r>
              <a:rPr lang="fr-FR" sz="1400"/>
              <a:t>Semences</a:t>
            </a:r>
          </a:p>
          <a:p>
            <a:r>
              <a:rPr lang="fr-FR" sz="1400"/>
              <a:t>Engrais total</a:t>
            </a:r>
          </a:p>
          <a:p>
            <a:r>
              <a:rPr lang="fr-FR" sz="1400"/>
              <a:t>dont azote simple</a:t>
            </a:r>
          </a:p>
          <a:p>
            <a:r>
              <a:rPr lang="fr-FR" sz="1400"/>
              <a:t>Produits phyto.</a:t>
            </a:r>
          </a:p>
          <a:p>
            <a:pPr marL="0" marR="0" lvl="0" indent="0" defTabSz="914400" eaLnBrk="1" fontAlgn="auto" latinLnBrk="0" hangingPunct="1">
              <a:lnSpc>
                <a:spcPct val="100%"/>
              </a:lnSpc>
              <a:spcBef>
                <a:spcPts val="0"/>
              </a:spcBef>
              <a:spcAft>
                <a:spcPts val="0"/>
              </a:spcAft>
              <a:buClrTx/>
              <a:buSzTx/>
              <a:buFontTx/>
              <a:buNone/>
              <a:tabLst/>
              <a:defRPr/>
            </a:pPr>
            <a:r>
              <a:rPr lang="fr-FR" sz="1400" baseline="0%">
                <a:solidFill>
                  <a:schemeClr val="dk1"/>
                </a:solidFill>
                <a:effectLst/>
                <a:latin typeface="+mn-lt"/>
                <a:ea typeface="+mn-ea"/>
                <a:cs typeface="+mn-cs"/>
              </a:rPr>
              <a:t>stock - irrig (énergie)</a:t>
            </a:r>
          </a:p>
          <a:p>
            <a:pPr marL="0" marR="0" lvl="0" indent="0" defTabSz="914400" eaLnBrk="1" fontAlgn="auto" latinLnBrk="0" hangingPunct="1">
              <a:lnSpc>
                <a:spcPct val="100%"/>
              </a:lnSpc>
              <a:spcBef>
                <a:spcPts val="0"/>
              </a:spcBef>
              <a:spcAft>
                <a:spcPts val="0"/>
              </a:spcAft>
              <a:buClrTx/>
              <a:buSzTx/>
              <a:buFontTx/>
              <a:buNone/>
              <a:tabLst/>
              <a:defRPr/>
            </a:pPr>
            <a:r>
              <a:rPr lang="fr-FR" sz="1400" baseline="0%">
                <a:solidFill>
                  <a:schemeClr val="dk1"/>
                </a:solidFill>
                <a:effectLst/>
                <a:latin typeface="+mn-lt"/>
                <a:ea typeface="+mn-ea"/>
                <a:cs typeface="+mn-cs"/>
              </a:rPr>
              <a:t>Séchage</a:t>
            </a:r>
          </a:p>
          <a:p>
            <a:pPr marL="0" marR="0" lvl="0" indent="0" defTabSz="914400" eaLnBrk="1" fontAlgn="auto" latinLnBrk="0" hangingPunct="1">
              <a:lnSpc>
                <a:spcPct val="100%"/>
              </a:lnSpc>
              <a:spcBef>
                <a:spcPts val="0"/>
              </a:spcBef>
              <a:spcAft>
                <a:spcPts val="0"/>
              </a:spcAft>
              <a:buClrTx/>
              <a:buSzTx/>
              <a:buFontTx/>
              <a:buNone/>
              <a:tabLst/>
              <a:defRPr/>
            </a:pPr>
            <a:r>
              <a:rPr lang="fr-FR" sz="1400" baseline="0%">
                <a:solidFill>
                  <a:schemeClr val="dk1"/>
                </a:solidFill>
                <a:effectLst/>
                <a:latin typeface="+mn-lt"/>
                <a:ea typeface="+mn-ea"/>
                <a:cs typeface="+mn-cs"/>
              </a:rPr>
              <a:t>Carburant</a:t>
            </a:r>
          </a:p>
          <a:p>
            <a:pPr marL="0" marR="0" lvl="0" indent="0" defTabSz="914400" eaLnBrk="1" fontAlgn="auto" latinLnBrk="0" hangingPunct="1">
              <a:lnSpc>
                <a:spcPct val="100%"/>
              </a:lnSpc>
              <a:spcBef>
                <a:spcPts val="0"/>
              </a:spcBef>
              <a:spcAft>
                <a:spcPts val="0"/>
              </a:spcAft>
              <a:buClrTx/>
              <a:buSzTx/>
              <a:buFontTx/>
              <a:buNone/>
              <a:tabLst/>
              <a:defRPr/>
            </a:pPr>
            <a:endParaRPr lang="fr-FR" sz="1400"/>
          </a:p>
        </xdr:txBody>
      </xdr:sp>
      <xdr:grpSp>
        <xdr:nvGrpSpPr>
          <xdr:cNvPr id="93" name="Groupe 92">
            <a:extLst>
              <a:ext uri="{FF2B5EF4-FFF2-40B4-BE49-F238E27FC236}">
                <a16:creationId xmlns:a16="http://schemas.microsoft.com/office/drawing/2014/main" id="{2539F14F-2BAA-4607-9D6A-4457FEB982B2}"/>
              </a:ext>
            </a:extLst>
          </xdr:cNvPr>
          <xdr:cNvGrpSpPr/>
        </xdr:nvGrpSpPr>
        <xdr:grpSpPr>
          <a:xfrm>
            <a:off x="14041057" y="9869358"/>
            <a:ext cx="294680" cy="95250"/>
            <a:chOff x="28528687" y="7168415"/>
            <a:chExt cx="297656" cy="95250"/>
          </a:xfrm>
          <a:solidFill>
            <a:srgbClr val="00B0F0"/>
          </a:solidFill>
        </xdr:grpSpPr>
        <xdr:cxnSp macro="">
          <xdr:nvCxnSpPr>
            <xdr:cNvPr id="94" name="Connecteur droit 93">
              <a:extLst>
                <a:ext uri="{FF2B5EF4-FFF2-40B4-BE49-F238E27FC236}">
                  <a16:creationId xmlns:a16="http://schemas.microsoft.com/office/drawing/2014/main" id="{8966700D-CECE-4FC9-A5F7-69571D73714A}"/>
                </a:ext>
              </a:extLst>
            </xdr:cNvPr>
            <xdr:cNvCxnSpPr/>
          </xdr:nvCxnSpPr>
          <xdr:spPr>
            <a:xfrm>
              <a:off x="28528687" y="7215544"/>
              <a:ext cx="297656" cy="0"/>
            </a:xfrm>
            <a:prstGeom prst="line">
              <a:avLst/>
            </a:prstGeom>
            <a:grpFill/>
            <a:ln w="38100" cap="rnd">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Ellipse 94">
              <a:extLst>
                <a:ext uri="{FF2B5EF4-FFF2-40B4-BE49-F238E27FC236}">
                  <a16:creationId xmlns:a16="http://schemas.microsoft.com/office/drawing/2014/main" id="{D5B1B4E6-907A-4245-840F-FE1F018E293B}"/>
                </a:ext>
              </a:extLst>
            </xdr:cNvPr>
            <xdr:cNvSpPr/>
          </xdr:nvSpPr>
          <xdr:spPr>
            <a:xfrm>
              <a:off x="28635843" y="7168415"/>
              <a:ext cx="95250" cy="95250"/>
            </a:xfrm>
            <a:prstGeom prst="ellipse">
              <a:avLst/>
            </a:prstGeom>
            <a:grpFill/>
            <a:ln>
              <a:solidFill>
                <a:srgbClr val="00B0F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grpSp>
    <xdr:clientData/>
  </xdr:twoCellAnchor>
  <xdr:twoCellAnchor>
    <xdr:from>
      <xdr:col>0</xdr:col>
      <xdr:colOff>204105</xdr:colOff>
      <xdr:row>0</xdr:row>
      <xdr:rowOff>122131</xdr:rowOff>
    </xdr:from>
    <xdr:to>
      <xdr:col>7</xdr:col>
      <xdr:colOff>358133</xdr:colOff>
      <xdr:row>4</xdr:row>
      <xdr:rowOff>125944</xdr:rowOff>
    </xdr:to>
    <xdr:grpSp>
      <xdr:nvGrpSpPr>
        <xdr:cNvPr id="11" name="Groupe 10">
          <a:extLst>
            <a:ext uri="{FF2B5EF4-FFF2-40B4-BE49-F238E27FC236}">
              <a16:creationId xmlns:a16="http://schemas.microsoft.com/office/drawing/2014/main" id="{8D20E094-9FC9-0333-1EFC-F89178A36024}"/>
            </a:ext>
          </a:extLst>
        </xdr:cNvPr>
        <xdr:cNvGrpSpPr/>
      </xdr:nvGrpSpPr>
      <xdr:grpSpPr>
        <a:xfrm>
          <a:off x="204105" y="122131"/>
          <a:ext cx="6141171" cy="765813"/>
          <a:chOff x="81642" y="122131"/>
          <a:chExt cx="6141171" cy="765813"/>
        </a:xfrm>
      </xdr:grpSpPr>
      <xdr:grpSp>
        <xdr:nvGrpSpPr>
          <xdr:cNvPr id="60" name="Groupe 59">
            <a:extLst>
              <a:ext uri="{FF2B5EF4-FFF2-40B4-BE49-F238E27FC236}">
                <a16:creationId xmlns:a16="http://schemas.microsoft.com/office/drawing/2014/main" id="{2B8FF70A-9D27-4D65-B8A2-C91FAC221746}"/>
              </a:ext>
            </a:extLst>
          </xdr:cNvPr>
          <xdr:cNvGrpSpPr/>
        </xdr:nvGrpSpPr>
        <xdr:grpSpPr>
          <a:xfrm>
            <a:off x="2332550" y="122131"/>
            <a:ext cx="3890263" cy="765813"/>
            <a:chOff x="1726825" y="67929"/>
            <a:chExt cx="3883670" cy="768372"/>
          </a:xfrm>
        </xdr:grpSpPr>
        <xdr:pic>
          <xdr:nvPicPr>
            <xdr:cNvPr id="61" name="Image 60">
              <a:extLst>
                <a:ext uri="{FF2B5EF4-FFF2-40B4-BE49-F238E27FC236}">
                  <a16:creationId xmlns:a16="http://schemas.microsoft.com/office/drawing/2014/main" id="{EAFFAF6E-9C2F-4FEB-B805-F3FBAA787B50}"/>
                </a:ext>
              </a:extLst>
            </xdr:cNvPr>
            <xdr:cNvPicPr>
              <a:picLocks noChangeAspect="1"/>
            </xdr:cNvPicPr>
          </xdr:nvPicPr>
          <xdr:blipFill>
            <a:blip xmlns:r="http://purl.oclc.org/ooxml/officeDocument/relationships" r:embed="rId6" cstate="print">
              <a:extLst>
                <a:ext uri="{28A0092B-C50C-407E-A947-70E740481C1C}">
                  <a14:useLocalDpi xmlns:a14="http://schemas.microsoft.com/office/drawing/2010/main" val="0"/>
                </a:ext>
              </a:extLst>
            </a:blip>
            <a:stretch>
              <a:fillRect/>
            </a:stretch>
          </xdr:blipFill>
          <xdr:spPr>
            <a:xfrm>
              <a:off x="4548869" y="99862"/>
              <a:ext cx="436789" cy="716240"/>
            </a:xfrm>
            <a:prstGeom prst="rect">
              <a:avLst/>
            </a:prstGeom>
          </xdr:spPr>
        </xdr:pic>
        <xdr:grpSp>
          <xdr:nvGrpSpPr>
            <xdr:cNvPr id="66" name="Groupe 65">
              <a:extLst>
                <a:ext uri="{FF2B5EF4-FFF2-40B4-BE49-F238E27FC236}">
                  <a16:creationId xmlns:a16="http://schemas.microsoft.com/office/drawing/2014/main" id="{10ED4D1D-6985-4C21-AD96-D5674BE9C411}"/>
                </a:ext>
              </a:extLst>
            </xdr:cNvPr>
            <xdr:cNvGrpSpPr/>
          </xdr:nvGrpSpPr>
          <xdr:grpSpPr>
            <a:xfrm>
              <a:off x="1726825" y="67929"/>
              <a:ext cx="3883670" cy="768372"/>
              <a:chOff x="1804092" y="201706"/>
              <a:chExt cx="3870949" cy="773206"/>
            </a:xfrm>
          </xdr:grpSpPr>
          <xdr:pic>
            <xdr:nvPicPr>
              <xdr:cNvPr id="67" name="Image 66">
                <a:extLst>
                  <a:ext uri="{FF2B5EF4-FFF2-40B4-BE49-F238E27FC236}">
                    <a16:creationId xmlns:a16="http://schemas.microsoft.com/office/drawing/2014/main" id="{A2A47AAB-5219-4AF1-8DE1-EBD3458B91E9}"/>
                  </a:ext>
                </a:extLst>
              </xdr:cNvPr>
              <xdr:cNvPicPr>
                <a:picLocks noChangeAspect="1"/>
              </xdr:cNvPicPr>
            </xdr:nvPicPr>
            <xdr:blipFill>
              <a:blip xmlns:r="http://purl.oclc.org/ooxml/officeDocument/relationships" r:embed="rId7"/>
              <a:stretch>
                <a:fillRect/>
              </a:stretch>
            </xdr:blipFill>
            <xdr:spPr>
              <a:xfrm>
                <a:off x="3779562" y="201706"/>
                <a:ext cx="749851" cy="773206"/>
              </a:xfrm>
              <a:prstGeom prst="rect">
                <a:avLst/>
              </a:prstGeom>
            </xdr:spPr>
          </xdr:pic>
          <xdr:pic>
            <xdr:nvPicPr>
              <xdr:cNvPr id="99" name="Image 98">
                <a:extLst>
                  <a:ext uri="{FF2B5EF4-FFF2-40B4-BE49-F238E27FC236}">
                    <a16:creationId xmlns:a16="http://schemas.microsoft.com/office/drawing/2014/main" id="{F83B6047-C836-46B7-97FF-B7E66F4C53AC}"/>
                  </a:ext>
                </a:extLst>
              </xdr:cNvPr>
              <xdr:cNvPicPr>
                <a:picLocks noChangeAspect="1"/>
              </xdr:cNvPicPr>
            </xdr:nvPicPr>
            <xdr:blipFill>
              <a:blip xmlns:r="http://purl.oclc.org/ooxml/officeDocument/relationships" r:embed="rId8"/>
              <a:stretch>
                <a:fillRect/>
              </a:stretch>
            </xdr:blipFill>
            <xdr:spPr>
              <a:xfrm>
                <a:off x="5178994" y="268939"/>
                <a:ext cx="496047" cy="651443"/>
              </a:xfrm>
              <a:prstGeom prst="rect">
                <a:avLst/>
              </a:prstGeom>
            </xdr:spPr>
          </xdr:pic>
          <xdr:sp macro="" textlink="">
            <xdr:nvSpPr>
              <xdr:cNvPr id="101" name="ZoneTexte 100">
                <a:extLst>
                  <a:ext uri="{FF2B5EF4-FFF2-40B4-BE49-F238E27FC236}">
                    <a16:creationId xmlns:a16="http://schemas.microsoft.com/office/drawing/2014/main" id="{B5560B8F-5270-4B31-AF2D-77A9516F0223}"/>
                  </a:ext>
                </a:extLst>
              </xdr:cNvPr>
              <xdr:cNvSpPr txBox="1"/>
            </xdr:nvSpPr>
            <xdr:spPr>
              <a:xfrm>
                <a:off x="1804092" y="438150"/>
                <a:ext cx="207255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Avec la collaboration de</a:t>
                </a:r>
                <a:r>
                  <a:rPr lang="fr-FR" sz="1400" b="1" baseline="0%"/>
                  <a:t> :</a:t>
                </a:r>
                <a:endParaRPr lang="fr-FR" sz="1400" b="1"/>
              </a:p>
            </xdr:txBody>
          </xdr:sp>
        </xdr:grpSp>
      </xdr:grpSp>
      <xdr:pic>
        <xdr:nvPicPr>
          <xdr:cNvPr id="3" name="Image 2">
            <a:extLst>
              <a:ext uri="{FF2B5EF4-FFF2-40B4-BE49-F238E27FC236}">
                <a16:creationId xmlns:a16="http://schemas.microsoft.com/office/drawing/2014/main" id="{3B9BC733-EBD8-4E4B-A250-ED08EA42FAA9}"/>
              </a:ext>
            </a:extLst>
          </xdr:cNvPr>
          <xdr:cNvPicPr>
            <a:picLocks noChangeAspect="1"/>
          </xdr:cNvPicPr>
        </xdr:nvPicPr>
        <xdr:blipFill>
          <a:blip xmlns:r="http://purl.oclc.org/ooxml/officeDocument/relationships" r:embed="rId9" cstate="print">
            <a:extLst>
              <a:ext uri="{28A0092B-C50C-407E-A947-70E740481C1C}">
                <a14:useLocalDpi xmlns:a14="http://schemas.microsoft.com/office/drawing/2010/main" val="0"/>
              </a:ext>
            </a:extLst>
          </a:blip>
          <a:stretch>
            <a:fillRect/>
          </a:stretch>
        </xdr:blipFill>
        <xdr:spPr>
          <a:xfrm>
            <a:off x="81642" y="299357"/>
            <a:ext cx="2266950" cy="432892"/>
          </a:xfrm>
          <a:prstGeom prst="rect">
            <a:avLst/>
          </a:prstGeom>
        </xdr:spPr>
      </xdr:pic>
    </xdr:grpSp>
    <xdr:clientData/>
  </xdr:twoCellAnchor>
</xdr:wsDr>
</file>

<file path=xl/drawings/drawing4.xml><?xml version="1.0" encoding="utf-8"?>
<c:userShapes xmlns:c="http://purl.oclc.org/ooxml/drawingml/chart">
  <cdr:relSizeAnchor xmlns:cdr="http://purl.oclc.org/ooxml/drawingml/chartDrawing">
    <cdr:from>
      <cdr:x>0.00854</cdr:x>
      <cdr:y>0.87226</cdr:y>
    </cdr:from>
    <cdr:to>
      <cdr:x>1</cdr:x>
      <cdr:y>0.99157</cdr:y>
    </cdr:to>
    <cdr:sp macro="" textlink="SAISIE!$F$153">
      <cdr:nvSpPr>
        <cdr:cNvPr id="2" name="ZoneTexte 1">
          <a:extLst xmlns:a="http://purl.oclc.org/ooxml/drawingml/main">
            <a:ext uri="{FF2B5EF4-FFF2-40B4-BE49-F238E27FC236}">
              <a16:creationId xmlns:a16="http://schemas.microsoft.com/office/drawing/2014/main" id="{8F84F4D8-F9FF-47F8-AD2C-DCF90470DC68}"/>
            </a:ext>
          </a:extLst>
        </cdr:cNvPr>
        <cdr:cNvSpPr txBox="1"/>
      </cdr:nvSpPr>
      <cdr:spPr>
        <a:xfrm xmlns:a="http://purl.oclc.org/ooxml/drawingml/main">
          <a:off x="52739" y="4576250"/>
          <a:ext cx="6122304" cy="625929"/>
        </a:xfrm>
        <a:prstGeom xmlns:a="http://purl.oclc.org/ooxml/drawingml/main" prst="rect">
          <a:avLst/>
        </a:prstGeom>
      </cdr:spPr>
      <cdr:txBody>
        <a:bodyPr xmlns:a="http://purl.oclc.org/ooxml/drawingml/main" wrap="square" lIns="0" tIns="0" rIns="0" bIns="0" rtlCol="0" anchor="b"/>
        <a:lstStyle xmlns:a="http://purl.oclc.org/ooxml/drawingml/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purl.oclc.org/ooxml/drawingml/main">
          <a:fld id="{B1C24FBF-C1A9-4F4E-97C2-A38AD9EBBD0B}" type="TxLink">
            <a:rPr lang="en-US" sz="1000" b="0" i="0" u="none" strike="noStrike">
              <a:solidFill>
                <a:srgbClr val="000000"/>
              </a:solidFill>
              <a:latin typeface="Calibri"/>
              <a:cs typeface="Calibri"/>
            </a:rPr>
            <a:pPr/>
            <a:t>* Charges prises en compte : </a:t>
          </a:fld>
          <a:endParaRPr lang="fr-FR" sz="1000"/>
        </a:p>
      </cdr:txBody>
    </cdr:sp>
  </cdr:relSizeAnchor>
  <cdr:relSizeAnchor xmlns:cdr="http://purl.oclc.org/ooxml/drawingml/chartDrawing">
    <cdr:from>
      <cdr:x>0.00574</cdr:x>
      <cdr:y>0</cdr:y>
    </cdr:from>
    <cdr:to>
      <cdr:x>0.99192</cdr:x>
      <cdr:y>0.21681</cdr:y>
    </cdr:to>
    <cdr:sp macro="" textlink="">
      <cdr:nvSpPr>
        <cdr:cNvPr id="4" name="ZoneTexte 1">
          <a:extLst xmlns:a="http://purl.oclc.org/ooxml/drawingml/main">
            <a:ext uri="{FF2B5EF4-FFF2-40B4-BE49-F238E27FC236}">
              <a16:creationId xmlns:a16="http://schemas.microsoft.com/office/drawing/2014/main" id="{D7B51749-ABC5-43D1-847F-986D3FE0CB6A}"/>
            </a:ext>
          </a:extLst>
        </cdr:cNvPr>
        <cdr:cNvSpPr txBox="1"/>
      </cdr:nvSpPr>
      <cdr:spPr>
        <a:xfrm xmlns:a="http://purl.oclc.org/ooxml/drawingml/main">
          <a:off x="19917" y="0"/>
          <a:ext cx="3420029" cy="746236"/>
        </a:xfrm>
        <a:prstGeom xmlns:a="http://purl.oclc.org/ooxml/drawingml/main" prst="rect">
          <a:avLst/>
        </a:prstGeom>
      </cdr:spPr>
      <cdr:txBody>
        <a:bodyPr xmlns:a="http://purl.oclc.org/ooxml/drawingml/main" wrap="square" lIns="0" tIns="0" rIns="0" bIns="0" rtlCol="0" anchor="t"/>
        <a:lstStyle xmlns:a="http://purl.oclc.org/ooxml/drawingml/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purl.oclc.org/ooxml/drawingml/main">
          <a:pPr marL="0" marR="0" lvl="0" indent="0" algn="ctr" defTabSz="914400" rtl="0" eaLnBrk="1" fontAlgn="auto" latinLnBrk="0" hangingPunct="1">
            <a:lnSpc>
              <a:spcPct val="100%"/>
            </a:lnSpc>
            <a:spcBef>
              <a:spcPts val="0"/>
            </a:spcBef>
            <a:spcAft>
              <a:spcPts val="0"/>
            </a:spcAft>
            <a:buClrTx/>
            <a:buSzTx/>
            <a:buFontTx/>
            <a:buNone/>
            <a:tabLst/>
            <a:defRPr/>
          </a:pPr>
          <a:r>
            <a:rPr lang="fr-FR" sz="1600" b="1" i="0" baseline="0%">
              <a:effectLst/>
              <a:latin typeface="+mn-lt"/>
              <a:ea typeface="+mn-ea"/>
              <a:cs typeface="+mn-cs"/>
            </a:rPr>
            <a:t>Marge en € </a:t>
          </a:r>
          <a:r>
            <a:rPr lang="fr-FR" sz="1600" b="1" i="0" baseline="0%">
              <a:solidFill>
                <a:srgbClr val="FF0000"/>
              </a:solidFill>
              <a:effectLst/>
              <a:latin typeface="+mn-lt"/>
              <a:ea typeface="+mn-ea"/>
              <a:cs typeface="+mn-cs"/>
            </a:rPr>
            <a:t>par hectare</a:t>
          </a:r>
          <a:endParaRPr lang="fr-FR" sz="1600">
            <a:solidFill>
              <a:srgbClr val="FF0000"/>
            </a:solidFill>
            <a:effectLst/>
          </a:endParaRPr>
        </a:p>
        <a:p xmlns:a="http://purl.oclc.org/ooxml/drawingml/main">
          <a:pPr algn="ctr" rtl="0"/>
          <a:r>
            <a:rPr lang="fr-FR" sz="1600" b="1" i="0" baseline="0%">
              <a:effectLst/>
              <a:latin typeface="+mn-lt"/>
              <a:ea typeface="+mn-ea"/>
              <a:cs typeface="+mn-cs"/>
            </a:rPr>
            <a:t>prenant en compte les charges saisies</a:t>
          </a:r>
          <a:br>
            <a:rPr lang="fr-FR" sz="1600" b="1" i="0" baseline="0%">
              <a:effectLst/>
              <a:latin typeface="+mn-lt"/>
              <a:ea typeface="+mn-ea"/>
              <a:cs typeface="+mn-cs"/>
            </a:rPr>
          </a:br>
          <a:r>
            <a:rPr lang="fr-FR" sz="1100">
              <a:effectLst/>
              <a:latin typeface="+mn-lt"/>
              <a:ea typeface="+mn-ea"/>
              <a:cs typeface="+mn-cs"/>
            </a:rPr>
            <a:t>(= rendement</a:t>
          </a:r>
          <a:r>
            <a:rPr lang="fr-FR" sz="1100" baseline="0%">
              <a:effectLst/>
              <a:latin typeface="+mn-lt"/>
              <a:ea typeface="+mn-ea"/>
              <a:cs typeface="+mn-cs"/>
            </a:rPr>
            <a:t> x prix de vente + aides - charges saisies *</a:t>
          </a:r>
          <a:r>
            <a:rPr lang="fr-FR" sz="1100">
              <a:effectLst/>
              <a:latin typeface="+mn-lt"/>
              <a:ea typeface="+mn-ea"/>
              <a:cs typeface="+mn-cs"/>
            </a:rPr>
            <a:t>)</a:t>
          </a:r>
          <a:endParaRPr lang="fr-FR" sz="1600">
            <a:effectLst/>
          </a:endParaRPr>
        </a:p>
      </cdr:txBody>
    </cdr:sp>
  </cdr:relSizeAnchor>
</c:userShapes>
</file>

<file path=xl/drawings/drawing5.xml><?xml version="1.0" encoding="utf-8"?>
<c:userShapes xmlns:c="http://purl.oclc.org/ooxml/drawingml/chart">
  <cdr:relSizeAnchor xmlns:cdr="http://purl.oclc.org/ooxml/drawingml/chartDrawing">
    <cdr:from>
      <cdr:x>0</cdr:x>
      <cdr:y>0.00836</cdr:y>
    </cdr:from>
    <cdr:to>
      <cdr:x>1</cdr:x>
      <cdr:y>0.16409</cdr:y>
    </cdr:to>
    <cdr:sp macro="" textlink="">
      <cdr:nvSpPr>
        <cdr:cNvPr id="2" name="ZoneTexte 1">
          <a:extLst xmlns:a="http://purl.oclc.org/ooxml/drawingml/main">
            <a:ext uri="{FF2B5EF4-FFF2-40B4-BE49-F238E27FC236}">
              <a16:creationId xmlns:a16="http://schemas.microsoft.com/office/drawing/2014/main" id="{E895955A-F190-4506-AE42-F5B1C21B2BCE}"/>
            </a:ext>
          </a:extLst>
        </cdr:cNvPr>
        <cdr:cNvSpPr txBox="1"/>
      </cdr:nvSpPr>
      <cdr:spPr>
        <a:xfrm xmlns:a="http://purl.oclc.org/ooxml/drawingml/main">
          <a:off x="0" y="28549"/>
          <a:ext cx="3001774" cy="531745"/>
        </a:xfrm>
        <a:prstGeom xmlns:a="http://purl.oclc.org/ooxml/drawingml/main" prst="rect">
          <a:avLst/>
        </a:prstGeom>
      </cdr:spPr>
      <cdr:txBody>
        <a:bodyPr xmlns:a="http://purl.oclc.org/ooxml/drawingml/main" wrap="square" lIns="0" tIns="0" rIns="0" bIns="0" rtlCol="0"/>
        <a:lstStyle xmlns:a="http://purl.oclc.org/ooxml/drawingml/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purl.oclc.org/ooxml/drawingml/main">
          <a:pPr algn="ctr" rtl="0"/>
          <a:r>
            <a:rPr lang="fr-FR" sz="1600" b="1" i="0" baseline="0%">
              <a:effectLst/>
              <a:latin typeface="+mn-lt"/>
              <a:ea typeface="+mn-ea"/>
              <a:cs typeface="+mn-cs"/>
            </a:rPr>
            <a:t>Charges en € </a:t>
          </a:r>
          <a:r>
            <a:rPr lang="fr-FR" sz="1600" b="1" i="0" baseline="0%">
              <a:solidFill>
                <a:srgbClr val="FF0000"/>
              </a:solidFill>
              <a:effectLst/>
              <a:latin typeface="+mn-lt"/>
              <a:ea typeface="+mn-ea"/>
              <a:cs typeface="+mn-cs"/>
            </a:rPr>
            <a:t>par tonne </a:t>
          </a:r>
          <a:endParaRPr lang="fr-FR" sz="1600">
            <a:solidFill>
              <a:srgbClr val="FF0000"/>
            </a:solidFill>
            <a:effectLst/>
          </a:endParaRPr>
        </a:p>
        <a:p xmlns:a="http://purl.oclc.org/ooxml/drawingml/main">
          <a:pPr algn="ctr" rtl="0"/>
          <a:r>
            <a:rPr lang="fr-FR" sz="1400" b="1" i="0" baseline="0%">
              <a:effectLst/>
              <a:latin typeface="+mn-lt"/>
              <a:ea typeface="+mn-ea"/>
              <a:cs typeface="+mn-cs"/>
            </a:rPr>
            <a:t>(postes de charge saisis uniquement)</a:t>
          </a:r>
          <a:r>
            <a:rPr lang="fr-FR" sz="1400" b="0" i="0" baseline="0%">
              <a:effectLst/>
              <a:latin typeface="+mn-lt"/>
              <a:ea typeface="+mn-ea"/>
              <a:cs typeface="+mn-cs"/>
            </a:rPr>
            <a:t> </a:t>
          </a:r>
          <a:endParaRPr lang="fr-FR" sz="1400">
            <a:effectLst/>
          </a:endParaRPr>
        </a:p>
      </cdr:txBody>
    </cdr:sp>
  </cdr:relSizeAnchor>
</c:userShapes>
</file>

<file path=xl/drawings/drawing6.xml><?xml version="1.0" encoding="utf-8"?>
<c:userShapes xmlns:c="http://purl.oclc.org/ooxml/drawingml/chart">
  <cdr:relSizeAnchor xmlns:cdr="http://purl.oclc.org/ooxml/drawingml/chartDrawing">
    <cdr:from>
      <cdr:x>0</cdr:x>
      <cdr:y>0.00836</cdr:y>
    </cdr:from>
    <cdr:to>
      <cdr:x>1</cdr:x>
      <cdr:y>0.16409</cdr:y>
    </cdr:to>
    <cdr:sp macro="" textlink="">
      <cdr:nvSpPr>
        <cdr:cNvPr id="2" name="ZoneTexte 1">
          <a:extLst xmlns:a="http://purl.oclc.org/ooxml/drawingml/main">
            <a:ext uri="{FF2B5EF4-FFF2-40B4-BE49-F238E27FC236}">
              <a16:creationId xmlns:a16="http://schemas.microsoft.com/office/drawing/2014/main" id="{E895955A-F190-4506-AE42-F5B1C21B2BCE}"/>
            </a:ext>
          </a:extLst>
        </cdr:cNvPr>
        <cdr:cNvSpPr txBox="1"/>
      </cdr:nvSpPr>
      <cdr:spPr>
        <a:xfrm xmlns:a="http://purl.oclc.org/ooxml/drawingml/main">
          <a:off x="0" y="28549"/>
          <a:ext cx="3001774" cy="531745"/>
        </a:xfrm>
        <a:prstGeom xmlns:a="http://purl.oclc.org/ooxml/drawingml/main" prst="rect">
          <a:avLst/>
        </a:prstGeom>
      </cdr:spPr>
      <cdr:txBody>
        <a:bodyPr xmlns:a="http://purl.oclc.org/ooxml/drawingml/main" wrap="square" lIns="0" tIns="0" rIns="0" bIns="0" rtlCol="0"/>
        <a:lstStyle xmlns:a="http://purl.oclc.org/ooxml/drawingml/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purl.oclc.org/ooxml/drawingml/main">
          <a:pPr algn="ctr" rtl="0"/>
          <a:r>
            <a:rPr lang="fr-FR" sz="1600" b="1" i="0" baseline="0%">
              <a:effectLst/>
              <a:latin typeface="+mn-lt"/>
              <a:ea typeface="+mn-ea"/>
              <a:cs typeface="+mn-cs"/>
            </a:rPr>
            <a:t>Charges en € </a:t>
          </a:r>
          <a:r>
            <a:rPr lang="fr-FR" sz="1600" b="1" i="0" baseline="0%">
              <a:solidFill>
                <a:srgbClr val="FF0000"/>
              </a:solidFill>
              <a:effectLst/>
              <a:latin typeface="+mn-lt"/>
              <a:ea typeface="+mn-ea"/>
              <a:cs typeface="+mn-cs"/>
            </a:rPr>
            <a:t>par hectare </a:t>
          </a:r>
          <a:endParaRPr lang="fr-FR" sz="1600">
            <a:solidFill>
              <a:srgbClr val="FF0000"/>
            </a:solidFill>
            <a:effectLst/>
          </a:endParaRPr>
        </a:p>
        <a:p xmlns:a="http://purl.oclc.org/ooxml/drawingml/main">
          <a:pPr algn="ctr" rtl="0"/>
          <a:r>
            <a:rPr lang="fr-FR" sz="1400" b="1" i="0" baseline="0%">
              <a:effectLst/>
              <a:latin typeface="+mn-lt"/>
              <a:ea typeface="+mn-ea"/>
              <a:cs typeface="+mn-cs"/>
            </a:rPr>
            <a:t>(postes de charge saisis uniquement)</a:t>
          </a:r>
          <a:r>
            <a:rPr lang="fr-FR" sz="1400" b="0" i="0" baseline="0%">
              <a:effectLst/>
              <a:latin typeface="+mn-lt"/>
              <a:ea typeface="+mn-ea"/>
              <a:cs typeface="+mn-cs"/>
            </a:rPr>
            <a:t> </a:t>
          </a:r>
          <a:endParaRPr lang="fr-FR" sz="1400">
            <a:effectLst/>
          </a:endParaRPr>
        </a:p>
      </cdr:txBody>
    </cdr:sp>
  </cdr:relSizeAnchor>
</c:userShapes>
</file>

<file path=xl/drawings/drawing7.xml><?xml version="1.0" encoding="utf-8"?>
<c:userShapes xmlns:c="http://purl.oclc.org/ooxml/drawingml/chart">
  <cdr:relSizeAnchor xmlns:cdr="http://purl.oclc.org/ooxml/drawingml/chartDrawing">
    <cdr:from>
      <cdr:x>0.04801</cdr:x>
      <cdr:y>0.00326</cdr:y>
    </cdr:from>
    <cdr:to>
      <cdr:x>0.95162</cdr:x>
      <cdr:y>0.16684</cdr:y>
    </cdr:to>
    <cdr:sp macro="" textlink="">
      <cdr:nvSpPr>
        <cdr:cNvPr id="2" name="ZoneTexte 1">
          <a:extLst xmlns:a="http://purl.oclc.org/ooxml/drawingml/main">
            <a:ext uri="{FF2B5EF4-FFF2-40B4-BE49-F238E27FC236}">
              <a16:creationId xmlns:a16="http://schemas.microsoft.com/office/drawing/2014/main" id="{1B7DF132-B22F-4408-8745-28322F3861D8}"/>
            </a:ext>
          </a:extLst>
        </cdr:cNvPr>
        <cdr:cNvSpPr txBox="1"/>
      </cdr:nvSpPr>
      <cdr:spPr>
        <a:xfrm xmlns:a="http://purl.oclc.org/ooxml/drawingml/main">
          <a:off x="193038" y="11275"/>
          <a:ext cx="3633107" cy="565773"/>
        </a:xfrm>
        <a:prstGeom xmlns:a="http://purl.oclc.org/ooxml/drawingml/main" prst="rect">
          <a:avLst/>
        </a:prstGeom>
      </cdr:spPr>
      <cdr:txBody>
        <a:bodyPr xmlns:a="http://purl.oclc.org/ooxml/drawingml/main" vertOverflow="clip" wrap="square" lIns="0" tIns="0" rIns="0" bIns="0" rtlCol="0"/>
        <a:lstStyle xmlns:a="http://purl.oclc.org/ooxml/drawingml/main"/>
        <a:p xmlns:a="http://purl.oclc.org/ooxml/drawingml/main">
          <a:pPr algn="ctr"/>
          <a:r>
            <a:rPr lang="fr-FR" sz="1600" b="1"/>
            <a:t>Ecart</a:t>
          </a:r>
          <a:r>
            <a:rPr lang="fr-FR" sz="1600" b="1" baseline="0%"/>
            <a:t> de charges en € </a:t>
          </a:r>
          <a:r>
            <a:rPr lang="fr-FR" sz="1600" b="1" baseline="0%">
              <a:solidFill>
                <a:srgbClr val="FF0000"/>
              </a:solidFill>
            </a:rPr>
            <a:t>par hectare</a:t>
          </a:r>
        </a:p>
        <a:p xmlns:a="http://purl.oclc.org/ooxml/drawingml/main">
          <a:pPr algn="ctr"/>
          <a:r>
            <a:rPr lang="fr-FR" sz="1600" b="1" baseline="0%"/>
            <a:t>par rapport à la situation de départ</a:t>
          </a:r>
          <a:endParaRPr lang="fr-FR" sz="1600" b="1"/>
        </a:p>
      </cdr:txBody>
    </cdr:sp>
  </cdr:relSizeAnchor>
</c:userShapes>
</file>

<file path=xl/drawings/drawing8.xml><?xml version="1.0" encoding="utf-8"?>
<c:userShapes xmlns:c="http://purl.oclc.org/ooxml/drawingml/chart">
  <cdr:relSizeAnchor xmlns:cdr="http://purl.oclc.org/ooxml/drawingml/chartDrawing">
    <cdr:from>
      <cdr:x>0.02109</cdr:x>
      <cdr:y>0</cdr:y>
    </cdr:from>
    <cdr:to>
      <cdr:x>0.97975</cdr:x>
      <cdr:y>0.15213</cdr:y>
    </cdr:to>
    <cdr:sp macro="" textlink="">
      <cdr:nvSpPr>
        <cdr:cNvPr id="3" name="ZoneTexte 1">
          <a:extLst xmlns:a="http://purl.oclc.org/ooxml/drawingml/main">
            <a:ext uri="{FF2B5EF4-FFF2-40B4-BE49-F238E27FC236}">
              <a16:creationId xmlns:a16="http://schemas.microsoft.com/office/drawing/2014/main" id="{C11D0E0F-D9DF-430F-8372-A2ECEFF69350}"/>
            </a:ext>
          </a:extLst>
        </cdr:cNvPr>
        <cdr:cNvSpPr txBox="1"/>
      </cdr:nvSpPr>
      <cdr:spPr>
        <a:xfrm xmlns:a="http://purl.oclc.org/ooxml/drawingml/main">
          <a:off x="85009" y="0"/>
          <a:ext cx="3864428" cy="527478"/>
        </a:xfrm>
        <a:prstGeom xmlns:a="http://purl.oclc.org/ooxml/drawingml/main" prst="rect">
          <a:avLst/>
        </a:prstGeom>
      </cdr:spPr>
      <cdr:txBody>
        <a:bodyPr xmlns:a="http://purl.oclc.org/ooxml/drawingml/main" vertOverflow="clip" wrap="square" lIns="0" tIns="0" rIns="0" bIns="0" rtlCol="0"/>
        <a:lstStyle xmlns:a="http://purl.oclc.org/ooxml/drawingml/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purl.oclc.org/ooxml/drawingml/main">
          <a:pPr marL="0" indent="0" algn="ctr"/>
          <a:r>
            <a:rPr lang="fr-FR" sz="1600" b="1">
              <a:latin typeface="+mn-lt"/>
              <a:ea typeface="+mn-ea"/>
              <a:cs typeface="+mn-cs"/>
            </a:rPr>
            <a:t>Ecart de charges en € </a:t>
          </a:r>
          <a:r>
            <a:rPr lang="fr-FR" sz="1600" b="1">
              <a:solidFill>
                <a:srgbClr val="FF0000"/>
              </a:solidFill>
              <a:latin typeface="+mn-lt"/>
              <a:ea typeface="+mn-ea"/>
              <a:cs typeface="+mn-cs"/>
            </a:rPr>
            <a:t>par tonne</a:t>
          </a:r>
        </a:p>
        <a:p xmlns:a="http://purl.oclc.org/ooxml/drawingml/main">
          <a:pPr marL="0" indent="0" algn="ctr"/>
          <a:r>
            <a:rPr lang="fr-FR" sz="1600" b="1">
              <a:latin typeface="+mn-lt"/>
              <a:ea typeface="+mn-ea"/>
              <a:cs typeface="+mn-cs"/>
            </a:rPr>
            <a:t>par rapport à la situation de départ</a:t>
          </a:r>
        </a:p>
      </cdr:txBody>
    </cdr:sp>
  </cdr:relSizeAnchor>
</c:userShapes>
</file>

<file path=xl/theme/theme1.xml><?xml version="1.0" encoding="utf-8"?>
<a:theme xmlns:a="http://purl.oclc.org/ooxml/drawingml/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theme/themeOverride1.xml><?xml version="1.0" encoding="utf-8"?>
<a:themeOverride xmlns:a="http://purl.oclc.org/ooxml/drawingml/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theme/themeOverride2.xml><?xml version="1.0" encoding="utf-8"?>
<a:themeOverride xmlns:a="http://purl.oclc.org/ooxml/drawingml/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theme/themeOverride3.xml><?xml version="1.0" encoding="utf-8"?>
<a:themeOverride xmlns:a="http://purl.oclc.org/ooxml/drawingml/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45E2-6A79-44C4-BFAA-261BBBB6FAB0}">
  <sheetPr>
    <tabColor theme="0" tint="-0.34998626667073579"/>
    <pageSetUpPr fitToPage="1"/>
  </sheetPr>
  <dimension ref="A1:AB84"/>
  <sheetViews>
    <sheetView tabSelected="1" zoomScale="85" zoomScaleNormal="85" workbookViewId="0">
      <selection activeCell="A6" sqref="A6:O6"/>
    </sheetView>
  </sheetViews>
  <sheetFormatPr baseColWidth="10" defaultColWidth="11.42578125" defaultRowHeight="15" x14ac:dyDescent="0.25"/>
  <cols>
    <col min="1" max="1" width="2.85546875" style="43" customWidth="1"/>
    <col min="2" max="9" width="11.42578125" style="43"/>
    <col min="10" max="12" width="7.5703125" style="43" customWidth="1"/>
    <col min="13" max="13" width="5.85546875" style="43" customWidth="1"/>
    <col min="14" max="17" width="11.42578125" style="43"/>
    <col min="18" max="18" width="17.5703125" style="43" customWidth="1"/>
    <col min="19" max="19" width="6.7109375" style="43" customWidth="1"/>
    <col min="20" max="16384" width="11.42578125" style="43"/>
  </cols>
  <sheetData>
    <row r="1" spans="1:28" ht="33.75" x14ac:dyDescent="0.25">
      <c r="A1" s="209" t="str">
        <f>SAISIE!AO12</f>
        <v>Version 220412</v>
      </c>
      <c r="C1" s="44"/>
      <c r="D1" s="44"/>
      <c r="E1" s="44"/>
      <c r="F1" s="44"/>
      <c r="G1" s="44"/>
      <c r="H1" s="44"/>
      <c r="I1" s="44"/>
      <c r="J1" s="44"/>
      <c r="K1" s="44"/>
      <c r="L1" s="44"/>
      <c r="M1" s="44"/>
      <c r="N1" s="44"/>
      <c r="O1" s="44"/>
      <c r="P1" s="44"/>
    </row>
    <row r="2" spans="1:28" ht="15" customHeight="1" x14ac:dyDescent="0.25">
      <c r="B2" s="19"/>
      <c r="C2" s="19"/>
      <c r="M2" s="45"/>
      <c r="N2" s="45"/>
      <c r="O2" s="45"/>
      <c r="P2" s="45"/>
      <c r="Q2" s="45"/>
      <c r="R2" s="45"/>
      <c r="S2" s="45"/>
      <c r="T2" s="45"/>
      <c r="U2" s="45"/>
      <c r="V2" s="45"/>
      <c r="W2" s="45"/>
      <c r="X2" s="45"/>
      <c r="Y2" s="45"/>
      <c r="Z2" s="45"/>
      <c r="AA2" s="45"/>
      <c r="AB2" s="45"/>
    </row>
    <row r="3" spans="1:28" ht="15" customHeight="1" x14ac:dyDescent="0.25">
      <c r="B3" s="19"/>
      <c r="C3" s="19"/>
      <c r="M3" s="45"/>
      <c r="N3" s="45"/>
      <c r="O3" s="45"/>
      <c r="P3" s="45"/>
      <c r="Q3" s="45"/>
      <c r="R3" s="45"/>
      <c r="S3" s="45"/>
      <c r="T3" s="45"/>
      <c r="U3" s="45"/>
      <c r="V3" s="45"/>
      <c r="W3" s="45"/>
      <c r="X3" s="45"/>
      <c r="Y3" s="45"/>
      <c r="Z3" s="45"/>
      <c r="AA3" s="45"/>
      <c r="AB3" s="45"/>
    </row>
    <row r="4" spans="1:28" ht="15" customHeight="1" x14ac:dyDescent="0.25">
      <c r="B4" s="19"/>
      <c r="C4" s="19"/>
      <c r="N4" s="45"/>
      <c r="O4" s="45"/>
      <c r="P4" s="45"/>
      <c r="Q4" s="45"/>
      <c r="R4" s="45"/>
      <c r="S4" s="45"/>
      <c r="T4" s="45"/>
      <c r="U4" s="45"/>
      <c r="V4" s="45"/>
      <c r="W4" s="45"/>
      <c r="X4" s="45"/>
      <c r="Y4" s="45"/>
      <c r="Z4" s="45"/>
      <c r="AA4" s="45"/>
      <c r="AB4" s="45"/>
    </row>
    <row r="5" spans="1:28" ht="15" customHeight="1" x14ac:dyDescent="0.25">
      <c r="B5" s="19"/>
      <c r="C5" s="19"/>
      <c r="M5" s="45"/>
      <c r="N5" s="45"/>
      <c r="O5" s="45"/>
      <c r="P5" s="45"/>
      <c r="Q5" s="45"/>
      <c r="R5" s="45"/>
      <c r="S5" s="45"/>
      <c r="T5" s="45"/>
      <c r="U5" s="45"/>
      <c r="V5" s="45"/>
      <c r="W5" s="45"/>
      <c r="X5" s="45"/>
      <c r="Y5" s="45"/>
      <c r="Z5" s="45"/>
      <c r="AA5" s="45"/>
      <c r="AB5" s="45"/>
    </row>
    <row r="6" spans="1:28" ht="46.5" customHeight="1" x14ac:dyDescent="0.25">
      <c r="A6" s="265" t="s">
        <v>93</v>
      </c>
      <c r="B6" s="265"/>
      <c r="C6" s="265"/>
      <c r="D6" s="265"/>
      <c r="E6" s="265"/>
      <c r="F6" s="265"/>
      <c r="G6" s="265"/>
      <c r="H6" s="265"/>
      <c r="I6" s="265"/>
      <c r="J6" s="265"/>
      <c r="K6" s="265"/>
      <c r="L6" s="265"/>
      <c r="M6" s="265"/>
      <c r="N6" s="265"/>
      <c r="O6" s="265"/>
      <c r="P6" s="46"/>
      <c r="Q6" s="46"/>
      <c r="R6" s="46"/>
      <c r="S6" s="46"/>
      <c r="T6" s="47"/>
      <c r="U6" s="47"/>
      <c r="V6" s="47"/>
      <c r="W6" s="47"/>
      <c r="X6" s="47"/>
      <c r="Y6" s="47"/>
      <c r="Z6" s="47"/>
    </row>
    <row r="7" spans="1:28" ht="71.25" customHeight="1" x14ac:dyDescent="0.25">
      <c r="A7" s="263" t="s">
        <v>92</v>
      </c>
      <c r="B7" s="263"/>
      <c r="C7" s="263"/>
      <c r="D7" s="263"/>
      <c r="E7" s="263"/>
      <c r="F7" s="263"/>
      <c r="G7" s="263"/>
      <c r="H7" s="263"/>
      <c r="I7" s="263"/>
      <c r="J7" s="263"/>
      <c r="K7" s="263"/>
      <c r="L7" s="263"/>
      <c r="M7" s="263"/>
      <c r="N7" s="263"/>
      <c r="O7" s="263"/>
      <c r="P7" s="19"/>
      <c r="Q7" s="19"/>
      <c r="R7" s="49"/>
      <c r="S7" s="49"/>
      <c r="T7" s="210"/>
      <c r="U7" s="210"/>
      <c r="V7" s="210"/>
      <c r="W7" s="210"/>
      <c r="X7" s="210"/>
      <c r="Y7" s="210"/>
      <c r="Z7" s="19"/>
    </row>
    <row r="8" spans="1:28" ht="15" customHeight="1" x14ac:dyDescent="0.25">
      <c r="A8" s="263"/>
      <c r="B8" s="263"/>
      <c r="C8" s="263"/>
      <c r="D8" s="263"/>
      <c r="E8" s="263"/>
      <c r="F8" s="263"/>
      <c r="G8" s="263"/>
      <c r="H8" s="263"/>
      <c r="I8" s="263"/>
      <c r="J8" s="263"/>
      <c r="K8" s="263"/>
      <c r="L8" s="263"/>
      <c r="M8" s="263"/>
      <c r="N8" s="263"/>
      <c r="O8" s="263"/>
      <c r="P8" s="19"/>
      <c r="Q8" s="19"/>
      <c r="R8" s="49"/>
      <c r="S8" s="49"/>
      <c r="T8" s="210"/>
      <c r="U8" s="210"/>
      <c r="V8" s="210"/>
      <c r="W8" s="210"/>
      <c r="X8" s="210"/>
      <c r="Y8" s="210"/>
      <c r="Z8" s="19"/>
    </row>
    <row r="9" spans="1:28" ht="15" customHeight="1" x14ac:dyDescent="0.25">
      <c r="A9" s="263"/>
      <c r="B9" s="263"/>
      <c r="C9" s="263"/>
      <c r="D9" s="263"/>
      <c r="E9" s="263"/>
      <c r="F9" s="263"/>
      <c r="G9" s="263"/>
      <c r="H9" s="263"/>
      <c r="I9" s="263"/>
      <c r="J9" s="263"/>
      <c r="K9" s="263"/>
      <c r="L9" s="263"/>
      <c r="M9" s="263"/>
      <c r="N9" s="263"/>
      <c r="O9" s="263"/>
      <c r="P9" s="19"/>
      <c r="Q9" s="19"/>
      <c r="R9" s="49"/>
      <c r="S9" s="49"/>
      <c r="T9" s="210"/>
      <c r="U9" s="210"/>
      <c r="V9" s="210"/>
      <c r="W9" s="210"/>
      <c r="X9" s="210"/>
      <c r="Y9" s="210"/>
      <c r="Z9" s="19"/>
    </row>
    <row r="10" spans="1:28" ht="33.75" x14ac:dyDescent="0.25">
      <c r="A10" s="264" t="s">
        <v>94</v>
      </c>
      <c r="B10" s="264"/>
      <c r="C10" s="264"/>
      <c r="D10" s="264"/>
      <c r="E10" s="264"/>
      <c r="F10" s="264"/>
      <c r="G10" s="264"/>
      <c r="H10" s="264"/>
      <c r="I10" s="264"/>
      <c r="J10" s="264"/>
      <c r="K10" s="264"/>
      <c r="L10" s="264"/>
      <c r="M10" s="264"/>
      <c r="N10" s="264"/>
      <c r="O10" s="264"/>
      <c r="P10" s="44"/>
    </row>
    <row r="11" spans="1:28" ht="15" customHeight="1" x14ac:dyDescent="0.25">
      <c r="A11" s="264"/>
      <c r="B11" s="264"/>
      <c r="C11" s="264"/>
      <c r="D11" s="264"/>
      <c r="E11" s="264"/>
      <c r="F11" s="264"/>
      <c r="G11" s="264"/>
      <c r="H11" s="264"/>
      <c r="I11" s="264"/>
      <c r="J11" s="264"/>
      <c r="K11" s="264"/>
      <c r="L11" s="264"/>
      <c r="M11" s="264"/>
      <c r="N11" s="264"/>
      <c r="O11" s="264"/>
    </row>
    <row r="12" spans="1:28" ht="28.5" x14ac:dyDescent="0.45">
      <c r="B12" s="51"/>
      <c r="C12" s="51"/>
      <c r="D12" s="51"/>
      <c r="E12" s="51"/>
      <c r="F12" s="51"/>
      <c r="G12" s="51"/>
      <c r="H12" s="51"/>
      <c r="I12" s="51"/>
      <c r="J12" s="51"/>
      <c r="K12" s="51"/>
      <c r="L12" s="51"/>
      <c r="M12" s="51"/>
      <c r="N12" s="51"/>
      <c r="O12" s="51"/>
    </row>
    <row r="19" spans="16:28" x14ac:dyDescent="0.25">
      <c r="P19" s="52"/>
    </row>
    <row r="20" spans="16:28" x14ac:dyDescent="0.25">
      <c r="P20" s="52"/>
    </row>
    <row r="21" spans="16:28" x14ac:dyDescent="0.25">
      <c r="P21" s="52"/>
    </row>
    <row r="22" spans="16:28" x14ac:dyDescent="0.25">
      <c r="P22" s="52"/>
    </row>
    <row r="23" spans="16:28" x14ac:dyDescent="0.25">
      <c r="P23" s="52"/>
      <c r="AB23" s="53"/>
    </row>
    <row r="35" spans="1:1" x14ac:dyDescent="0.25">
      <c r="A35" s="54"/>
    </row>
    <row r="84" spans="9:18" ht="15" customHeight="1" x14ac:dyDescent="0.25">
      <c r="I84" s="55"/>
      <c r="J84" s="55"/>
      <c r="K84" s="55"/>
      <c r="L84" s="55"/>
      <c r="M84" s="55"/>
      <c r="N84" s="55"/>
      <c r="O84" s="55"/>
      <c r="P84" s="55"/>
      <c r="Q84" s="55"/>
      <c r="R84" s="55"/>
    </row>
  </sheetData>
  <sheetProtection algorithmName="SHA-512" hashValue="3NvkVcbC9FLfqjN7Zo2cN3CBmQa9MgBGLYo5Sld8wb3hnySMk+R97aCDGx/qxq0C0GYBsWXf8PXkEQ6Hs+0zeQ==" saltValue="TGZBCwIp/AHKctE71iY0Ag==" spinCount="100000" sheet="1" objects="1" scenarios="1" selectLockedCells="1"/>
  <mergeCells count="3">
    <mergeCell ref="A7:O9"/>
    <mergeCell ref="A10:O11"/>
    <mergeCell ref="A6:O6"/>
  </mergeCells>
  <printOptions horizontalCentered="1" verticalCentered="1"/>
  <pageMargins left="0.23622047244094491" right="0.23622047244094491" top="0.74803149606299213" bottom="0.74803149606299213" header="0.31496062992125984" footer="0.31496062992125984"/>
  <pageSetup paperSize="9" scale="53" orientation="portrait" r:id="rId1"/>
  <drawing r:id="rId2"/>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2502-9B04-4DEB-9E99-F5846F46ABFE}">
  <sheetPr>
    <tabColor rgb="FF00B0F0"/>
    <pageSetUpPr fitToPage="1"/>
  </sheetPr>
  <dimension ref="A1:BD171"/>
  <sheetViews>
    <sheetView zoomScale="85" zoomScaleNormal="85" workbookViewId="0">
      <selection activeCell="G17" sqref="G17:H17"/>
    </sheetView>
  </sheetViews>
  <sheetFormatPr baseColWidth="10" defaultColWidth="11.42578125" defaultRowHeight="15" x14ac:dyDescent="0.25"/>
  <cols>
    <col min="1" max="3" width="1.42578125" style="43" customWidth="1"/>
    <col min="4" max="4" width="18.28515625" style="43" customWidth="1"/>
    <col min="5" max="5" width="15.85546875" style="43" customWidth="1"/>
    <col min="6" max="6" width="17.7109375" style="225" customWidth="1"/>
    <col min="7" max="7" width="14.140625" style="225" customWidth="1"/>
    <col min="8" max="8" width="9.85546875" style="225" bestFit="1" customWidth="1"/>
    <col min="9" max="9" width="7.140625" style="225" customWidth="1"/>
    <col min="10" max="10" width="10.140625" style="225" customWidth="1"/>
    <col min="11" max="11" width="1.85546875" style="225" customWidth="1"/>
    <col min="12" max="12" width="9.42578125" style="225" customWidth="1"/>
    <col min="13" max="13" width="7.140625" style="225" customWidth="1"/>
    <col min="14" max="14" width="10.140625" style="225" customWidth="1"/>
    <col min="15" max="15" width="8" style="225" hidden="1" customWidth="1"/>
    <col min="16" max="16" width="9.42578125" style="225" hidden="1" customWidth="1"/>
    <col min="17" max="17" width="9.5703125" style="225" hidden="1" customWidth="1"/>
    <col min="18" max="18" width="11.140625" style="225" hidden="1" customWidth="1"/>
    <col min="19" max="19" width="17" style="49" hidden="1" customWidth="1"/>
    <col min="20" max="20" width="6.85546875" style="49" hidden="1" customWidth="1"/>
    <col min="21" max="21" width="8.42578125" style="49" hidden="1" customWidth="1"/>
    <col min="22" max="22" width="6.85546875" style="225" hidden="1" customWidth="1"/>
    <col min="23" max="23" width="2" style="225" hidden="1" customWidth="1"/>
    <col min="24" max="24" width="10.5703125" style="225" hidden="1" customWidth="1"/>
    <col min="25" max="25" width="11" style="225" hidden="1" customWidth="1"/>
    <col min="26" max="26" width="32.7109375" style="225" hidden="1" customWidth="1"/>
    <col min="27" max="27" width="33.7109375" style="225" customWidth="1"/>
    <col min="28" max="28" width="2.140625" style="225" hidden="1" customWidth="1"/>
    <col min="29" max="29" width="6" style="225" hidden="1" customWidth="1"/>
    <col min="30" max="30" width="18.7109375" style="225" hidden="1" customWidth="1"/>
    <col min="31" max="31" width="18.140625" style="43" hidden="1" customWidth="1"/>
    <col min="32" max="32" width="17.7109375" style="43" hidden="1" customWidth="1"/>
    <col min="33" max="33" width="15.140625" style="43" hidden="1" customWidth="1"/>
    <col min="34" max="34" width="15.85546875" style="43" hidden="1" customWidth="1"/>
    <col min="35" max="35" width="14.42578125" style="43" hidden="1" customWidth="1"/>
    <col min="36" max="36" width="21.28515625" style="43" hidden="1" customWidth="1"/>
    <col min="37" max="41" width="8.5703125" style="43" customWidth="1"/>
    <col min="42" max="42" width="15.7109375" style="43" customWidth="1"/>
    <col min="43" max="45" width="8.5703125" style="43" customWidth="1"/>
    <col min="46" max="46" width="11.42578125" style="43"/>
    <col min="47" max="47" width="9.85546875" style="43" customWidth="1"/>
    <col min="48" max="48" width="8.7109375" style="43" customWidth="1"/>
    <col min="49" max="49" width="6.42578125" style="43" customWidth="1"/>
    <col min="50" max="50" width="5.5703125" style="43" customWidth="1"/>
    <col min="51" max="51" width="6" style="43" customWidth="1"/>
    <col min="52" max="52" width="5.42578125" style="43" customWidth="1"/>
    <col min="53" max="53" width="5.5703125" style="43" customWidth="1"/>
    <col min="54" max="54" width="3.85546875" style="43" customWidth="1"/>
    <col min="55" max="16384" width="11.42578125" style="43"/>
  </cols>
  <sheetData>
    <row r="1" spans="1:44" ht="15" customHeight="1" x14ac:dyDescent="0.25">
      <c r="A1" s="225"/>
      <c r="B1" s="225"/>
      <c r="F1" s="43"/>
      <c r="G1" s="43"/>
      <c r="H1" s="43"/>
      <c r="I1" s="43"/>
      <c r="J1" s="43"/>
      <c r="K1" s="43"/>
      <c r="M1" s="56"/>
      <c r="N1" s="56"/>
      <c r="O1" s="56"/>
      <c r="P1" s="56"/>
      <c r="Q1" s="56"/>
      <c r="R1" s="56"/>
      <c r="S1" s="56"/>
      <c r="T1" s="56"/>
      <c r="U1" s="56"/>
      <c r="V1" s="56"/>
      <c r="W1" s="56"/>
      <c r="X1" s="56"/>
      <c r="Y1" s="56"/>
      <c r="Z1" s="56"/>
      <c r="AA1" s="56"/>
      <c r="AB1" s="43"/>
      <c r="AC1" s="43"/>
      <c r="AD1" s="43"/>
    </row>
    <row r="2" spans="1:44" ht="15" customHeight="1" x14ac:dyDescent="0.25">
      <c r="A2" s="225"/>
      <c r="B2" s="225"/>
      <c r="F2" s="43"/>
      <c r="G2" s="43"/>
      <c r="H2" s="43"/>
      <c r="I2" s="43"/>
      <c r="J2" s="43"/>
      <c r="K2" s="43"/>
      <c r="L2" s="56"/>
      <c r="M2" s="56"/>
      <c r="N2" s="56"/>
      <c r="O2" s="56"/>
      <c r="P2" s="56"/>
      <c r="Q2" s="56"/>
      <c r="R2" s="56"/>
      <c r="S2" s="56"/>
      <c r="T2" s="56"/>
      <c r="U2" s="56"/>
      <c r="V2" s="56"/>
      <c r="W2" s="56"/>
      <c r="X2" s="56"/>
      <c r="Y2" s="56"/>
      <c r="Z2" s="56"/>
      <c r="AA2" s="56"/>
      <c r="AB2" s="43"/>
      <c r="AC2" s="43"/>
      <c r="AD2" s="43"/>
    </row>
    <row r="3" spans="1:44" ht="15" customHeight="1" x14ac:dyDescent="0.25">
      <c r="A3" s="225"/>
      <c r="B3" s="225"/>
      <c r="F3" s="43"/>
      <c r="G3" s="43"/>
      <c r="H3" s="43"/>
      <c r="I3" s="43"/>
      <c r="J3" s="43"/>
      <c r="K3" s="43"/>
      <c r="L3" s="56"/>
      <c r="M3" s="56"/>
      <c r="N3" s="56"/>
      <c r="O3" s="56"/>
      <c r="P3" s="56"/>
      <c r="Q3" s="56"/>
      <c r="R3" s="56"/>
      <c r="S3" s="56"/>
      <c r="T3" s="56"/>
      <c r="U3" s="56"/>
      <c r="V3" s="56"/>
      <c r="W3" s="56"/>
      <c r="X3" s="56"/>
      <c r="Y3" s="56"/>
      <c r="Z3" s="56"/>
      <c r="AA3" s="56"/>
      <c r="AB3" s="43"/>
      <c r="AC3" s="43"/>
      <c r="AD3" s="43"/>
    </row>
    <row r="4" spans="1:44" ht="18.75" customHeight="1" x14ac:dyDescent="0.25">
      <c r="A4" s="225"/>
      <c r="B4" s="225"/>
      <c r="F4" s="43"/>
      <c r="G4" s="43"/>
      <c r="H4" s="43"/>
      <c r="I4" s="43"/>
      <c r="J4" s="43"/>
      <c r="K4" s="43"/>
      <c r="L4" s="56"/>
      <c r="M4" s="56"/>
      <c r="N4" s="56"/>
      <c r="O4" s="56"/>
      <c r="P4" s="56"/>
      <c r="Q4" s="56"/>
      <c r="R4" s="56"/>
      <c r="S4" s="56"/>
      <c r="T4" s="56"/>
      <c r="U4" s="56"/>
      <c r="V4" s="56"/>
      <c r="W4" s="56"/>
      <c r="X4" s="56"/>
      <c r="Y4" s="56"/>
      <c r="Z4" s="56"/>
      <c r="AA4" s="56"/>
      <c r="AB4" s="43"/>
      <c r="AC4" s="43"/>
      <c r="AD4" s="43"/>
    </row>
    <row r="5" spans="1:44" ht="18" customHeight="1" x14ac:dyDescent="0.25">
      <c r="F5" s="43"/>
      <c r="G5" s="43"/>
      <c r="H5" s="43"/>
      <c r="I5" s="43"/>
      <c r="J5" s="43"/>
      <c r="K5" s="43"/>
      <c r="L5" s="43"/>
      <c r="M5" s="43"/>
      <c r="N5" s="46"/>
      <c r="O5" s="46"/>
      <c r="P5" s="46"/>
      <c r="Q5" s="46"/>
      <c r="R5" s="46"/>
      <c r="S5" s="46"/>
      <c r="T5" s="46"/>
      <c r="U5" s="47"/>
      <c r="V5" s="47"/>
      <c r="W5" s="47"/>
      <c r="X5" s="47"/>
      <c r="Y5" s="47"/>
      <c r="Z5" s="43"/>
      <c r="AA5" s="43"/>
      <c r="AB5" s="43"/>
      <c r="AC5" s="43"/>
      <c r="AD5" s="43"/>
    </row>
    <row r="6" spans="1:44" ht="23.25" customHeight="1" x14ac:dyDescent="0.2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56"/>
      <c r="AC6" s="56"/>
      <c r="AD6" s="56"/>
      <c r="AE6" s="56"/>
      <c r="AF6" s="56"/>
      <c r="AG6" s="56"/>
      <c r="AH6" s="56"/>
      <c r="AI6" s="56"/>
      <c r="AJ6" s="56"/>
      <c r="AK6" s="56"/>
      <c r="AL6" s="56"/>
    </row>
    <row r="7" spans="1:44" ht="23.25" customHeight="1" x14ac:dyDescent="0.25">
      <c r="A7" s="265"/>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56"/>
      <c r="AC7" s="56"/>
      <c r="AD7" s="56"/>
      <c r="AE7" s="56"/>
      <c r="AF7" s="56"/>
      <c r="AG7" s="56"/>
      <c r="AH7" s="56"/>
      <c r="AI7" s="56"/>
      <c r="AJ7" s="56"/>
      <c r="AK7" s="56"/>
      <c r="AL7" s="56"/>
    </row>
    <row r="8" spans="1:44" ht="27" customHeight="1" x14ac:dyDescent="0.2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48"/>
      <c r="AC8" s="48"/>
      <c r="AD8" s="48"/>
      <c r="AE8" s="48"/>
      <c r="AF8" s="48"/>
      <c r="AG8" s="48"/>
      <c r="AH8" s="48"/>
      <c r="AI8" s="48"/>
      <c r="AJ8" s="48"/>
      <c r="AK8" s="48"/>
      <c r="AL8" s="48"/>
    </row>
    <row r="9" spans="1:44" ht="27" customHeight="1" x14ac:dyDescent="0.2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48"/>
      <c r="AC9" s="48"/>
      <c r="AD9" s="48"/>
      <c r="AE9" s="48"/>
      <c r="AF9" s="48"/>
      <c r="AG9" s="48"/>
      <c r="AH9" s="48"/>
      <c r="AI9" s="48"/>
      <c r="AJ9" s="48"/>
      <c r="AK9" s="48"/>
      <c r="AL9" s="48"/>
    </row>
    <row r="10" spans="1:44" ht="27" customHeight="1" x14ac:dyDescent="0.2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48"/>
      <c r="AC10" s="48"/>
      <c r="AD10" s="48"/>
      <c r="AE10" s="48"/>
      <c r="AF10" s="48"/>
      <c r="AG10" s="48"/>
      <c r="AH10" s="48"/>
      <c r="AI10" s="48"/>
      <c r="AJ10" s="48"/>
      <c r="AK10" s="48"/>
      <c r="AL10" s="48"/>
    </row>
    <row r="11" spans="1:44" ht="31.5" customHeight="1" x14ac:dyDescent="0.2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48"/>
      <c r="AC11" s="48"/>
      <c r="AD11" s="48"/>
      <c r="AE11" s="48"/>
      <c r="AF11" s="48"/>
      <c r="AG11" s="48"/>
      <c r="AH11" s="48"/>
      <c r="AI11" s="48"/>
      <c r="AJ11" s="48"/>
      <c r="AK11" s="48"/>
      <c r="AL11" s="48"/>
    </row>
    <row r="12" spans="1:44" ht="33.75" x14ac:dyDescent="0.5">
      <c r="A12" s="266" t="s">
        <v>60</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32"/>
      <c r="AO12" s="214" t="s">
        <v>104</v>
      </c>
      <c r="AQ12" s="57"/>
      <c r="AR12" s="57"/>
    </row>
    <row r="13" spans="1:44" ht="6" customHeight="1" x14ac:dyDescent="0.35">
      <c r="E13" s="59"/>
      <c r="P13" s="60" t="s">
        <v>40</v>
      </c>
      <c r="S13" s="225"/>
      <c r="T13" s="225"/>
      <c r="AB13" s="43"/>
      <c r="AD13" s="61"/>
    </row>
    <row r="14" spans="1:44" ht="5.25" customHeight="1" x14ac:dyDescent="0.25">
      <c r="P14" s="225" t="str">
        <f>IF(OR(H20="",H20=0),"X","")</f>
        <v>X</v>
      </c>
      <c r="Q14" s="225" t="s">
        <v>59</v>
      </c>
      <c r="R14" s="59" t="s">
        <v>68</v>
      </c>
      <c r="S14" s="225"/>
      <c r="T14" s="225"/>
      <c r="AB14" s="43"/>
    </row>
    <row r="15" spans="1:44" ht="5.25" customHeight="1" x14ac:dyDescent="0.25">
      <c r="P15" s="225" t="str">
        <f>IF(ISERROR(VLOOKUP(Q15,$X$33:$X$47,1,FALSE))=FALSE,"X",IF(ISERROR(VLOOKUP(Q15,$Y$33:$Y$47,1,FALSE))=FALSE,"X",IF(ISERROR(VLOOKUP(Q15,$Z$33:$Z$47,1,FALSE))=FALSE,"X","")))</f>
        <v/>
      </c>
      <c r="Q15" s="62" t="s">
        <v>49</v>
      </c>
      <c r="R15" s="59" t="s">
        <v>48</v>
      </c>
      <c r="S15" s="225"/>
      <c r="T15" s="225"/>
      <c r="AB15" s="43"/>
    </row>
    <row r="16" spans="1:44" ht="15" customHeight="1" x14ac:dyDescent="0.25">
      <c r="J16" s="283" t="s">
        <v>67</v>
      </c>
      <c r="K16" s="283"/>
      <c r="L16" s="284"/>
      <c r="M16" s="284"/>
      <c r="N16" s="285" t="str">
        <f>V26</f>
        <v/>
      </c>
      <c r="P16" s="225" t="str">
        <f>IF(ISERROR(VLOOKUP(Q16,$X$33:$X$47,1,FALSE))=FALSE,"X",IF(ISERROR(VLOOKUP(Q16,$Y$33:$Y$47,1,FALSE))=FALSE,"X",IF(ISERROR(VLOOKUP(Q16,$Z$33:$Z$47,1,FALSE))=FALSE,"X","")))</f>
        <v/>
      </c>
      <c r="Q16" s="62" t="s">
        <v>50</v>
      </c>
      <c r="R16" s="59" t="s">
        <v>43</v>
      </c>
      <c r="S16" s="225"/>
      <c r="T16" s="225"/>
      <c r="AB16" s="43"/>
    </row>
    <row r="17" spans="4:56" ht="15" customHeight="1" x14ac:dyDescent="0.25">
      <c r="D17" s="282" t="s">
        <v>80</v>
      </c>
      <c r="E17" s="282"/>
      <c r="F17" s="63" t="s">
        <v>57</v>
      </c>
      <c r="G17" s="287"/>
      <c r="H17" s="287"/>
      <c r="J17" s="284"/>
      <c r="K17" s="284"/>
      <c r="L17" s="284"/>
      <c r="M17" s="284"/>
      <c r="N17" s="286"/>
      <c r="P17" s="225" t="str">
        <f>IF(ISERROR(VLOOKUP(Q17,$X$33:$X$47,1,FALSE))=FALSE,"X",IF(ISERROR(VLOOKUP(Q17,$Y$33:$Y$47,1,FALSE))=FALSE,"X",IF(ISERROR(VLOOKUP(Q17,$Z$33:$Z$47,1,FALSE))=FALSE,"X","")))</f>
        <v/>
      </c>
      <c r="Q17" s="62" t="s">
        <v>51</v>
      </c>
      <c r="R17" s="64" t="s">
        <v>45</v>
      </c>
      <c r="S17" s="225"/>
      <c r="T17" s="225"/>
      <c r="Z17" s="50"/>
      <c r="AB17" s="43"/>
    </row>
    <row r="18" spans="4:56" ht="15" customHeight="1" thickBot="1" x14ac:dyDescent="0.3">
      <c r="D18" s="337" t="s">
        <v>83</v>
      </c>
      <c r="E18" s="337"/>
      <c r="P18" s="225" t="str">
        <f>IF(ISERROR(VLOOKUP(Q18,$X$33:$X$47,1,FALSE))=FALSE,"X",IF(ISERROR(VLOOKUP(Q18,$Y$33:$Y$47,1,FALSE))=FALSE,"X",IF(ISERROR(VLOOKUP(Q18,$Z$33:$Z$47,1,FALSE))=FALSE,"X","")))</f>
        <v/>
      </c>
      <c r="Q18" s="62" t="s">
        <v>52</v>
      </c>
      <c r="R18" s="59" t="s">
        <v>47</v>
      </c>
      <c r="S18" s="225"/>
      <c r="T18" s="225"/>
      <c r="AB18" s="43"/>
    </row>
    <row r="19" spans="4:56" ht="15" customHeight="1" x14ac:dyDescent="0.25">
      <c r="G19" s="338" t="s">
        <v>31</v>
      </c>
      <c r="H19" s="339"/>
      <c r="P19" s="340" t="str">
        <f>IF(ISERROR(VLOOKUP(Q19,$X$33:$X$47,1,FALSE))=FALSE,"X",IF(ISERROR(VLOOKUP(Q19,$Y$33:$Y$47,1,FALSE))=FALSE,"X",IF(ISERROR(VLOOKUP(Q19,$Z$33:$Z$47,1,FALSE))=FALSE,"X","")))</f>
        <v/>
      </c>
      <c r="Q19" s="341" t="s">
        <v>55</v>
      </c>
      <c r="R19" s="342" t="s">
        <v>54</v>
      </c>
      <c r="S19" s="342"/>
      <c r="T19" s="342"/>
      <c r="U19" s="342"/>
      <c r="V19" s="342"/>
      <c r="W19" s="342"/>
      <c r="X19" s="342"/>
      <c r="Y19" s="342"/>
      <c r="AB19" s="43"/>
    </row>
    <row r="20" spans="4:56" ht="15.75" thickBot="1" x14ac:dyDescent="0.3">
      <c r="G20" s="207" t="s">
        <v>27</v>
      </c>
      <c r="H20" s="208"/>
      <c r="I20" s="288" t="str">
        <f>IF(OR(H20="",H20=0),"Saisissez un rendement","")</f>
        <v>Saisissez un rendement</v>
      </c>
      <c r="J20" s="288"/>
      <c r="K20" s="288"/>
      <c r="L20" s="288"/>
      <c r="M20" s="65"/>
      <c r="P20" s="340"/>
      <c r="Q20" s="341"/>
      <c r="R20" s="342"/>
      <c r="S20" s="342"/>
      <c r="T20" s="342"/>
      <c r="U20" s="342"/>
      <c r="V20" s="342"/>
      <c r="W20" s="342"/>
      <c r="X20" s="342"/>
      <c r="Y20" s="342"/>
      <c r="AB20" s="43"/>
      <c r="AC20" s="66"/>
      <c r="AD20" s="43"/>
    </row>
    <row r="21" spans="4:56" ht="5.25" customHeight="1" x14ac:dyDescent="0.25">
      <c r="F21" s="49"/>
      <c r="G21" s="49"/>
      <c r="H21" s="49"/>
      <c r="I21" s="49"/>
      <c r="J21" s="49"/>
      <c r="K21" s="49"/>
      <c r="S21" s="225"/>
      <c r="T21" s="225"/>
      <c r="U21" s="225"/>
      <c r="AB21" s="43"/>
      <c r="AC21" s="49"/>
      <c r="AE21" s="267" t="s">
        <v>74</v>
      </c>
      <c r="AF21" s="273"/>
      <c r="AG21" s="276"/>
      <c r="AH21" s="267" t="s">
        <v>62</v>
      </c>
      <c r="AI21" s="273"/>
      <c r="AJ21" s="273"/>
      <c r="AK21" s="289" t="str">
        <f>IF(F154="","Attention les résultats ne prennent en compte que les charges que vous avez saisies","Attention les résultats ne prennent en compte que les charges que vous avez saisies")</f>
        <v>Attention les résultats ne prennent en compte que les charges que vous avez saisies</v>
      </c>
      <c r="AL21" s="289"/>
      <c r="AM21" s="289"/>
      <c r="AN21" s="289"/>
      <c r="AO21" s="289"/>
    </row>
    <row r="22" spans="4:56" ht="5.25" customHeight="1" thickBot="1" x14ac:dyDescent="0.3">
      <c r="K22" s="49"/>
      <c r="S22" s="225"/>
      <c r="T22" s="225"/>
      <c r="U22" s="225"/>
      <c r="AB22" s="43"/>
      <c r="AC22" s="49"/>
      <c r="AD22" s="67"/>
      <c r="AE22" s="334"/>
      <c r="AF22" s="335"/>
      <c r="AG22" s="336"/>
      <c r="AH22" s="334"/>
      <c r="AI22" s="335"/>
      <c r="AJ22" s="335"/>
      <c r="AK22" s="289"/>
      <c r="AL22" s="289"/>
      <c r="AM22" s="289"/>
      <c r="AN22" s="289"/>
      <c r="AO22" s="289"/>
      <c r="AP22" s="58"/>
      <c r="AQ22" s="58"/>
      <c r="AR22" s="58"/>
      <c r="BC22" s="58"/>
      <c r="BD22" s="58"/>
    </row>
    <row r="23" spans="4:56" ht="5.25" customHeight="1" thickBot="1" x14ac:dyDescent="0.3">
      <c r="K23" s="49"/>
      <c r="S23" s="225"/>
      <c r="T23" s="225"/>
      <c r="U23" s="225"/>
      <c r="X23" s="343" t="s">
        <v>58</v>
      </c>
      <c r="Y23" s="344"/>
      <c r="Z23" s="345"/>
      <c r="AB23" s="43"/>
      <c r="AC23" s="68"/>
      <c r="AD23" s="67"/>
      <c r="AE23" s="230">
        <f t="shared" ref="AE23:AJ23" si="0">E104</f>
        <v>0</v>
      </c>
      <c r="AF23" s="69">
        <f t="shared" si="0"/>
        <v>0</v>
      </c>
      <c r="AG23" s="231">
        <f t="shared" si="0"/>
        <v>3</v>
      </c>
      <c r="AH23" s="230">
        <f t="shared" si="0"/>
        <v>0</v>
      </c>
      <c r="AI23" s="69">
        <f t="shared" si="0"/>
        <v>0</v>
      </c>
      <c r="AJ23" s="70">
        <f t="shared" si="0"/>
        <v>3</v>
      </c>
      <c r="AK23" s="289"/>
      <c r="AL23" s="289"/>
      <c r="AM23" s="289"/>
      <c r="AN23" s="289"/>
      <c r="AO23" s="289"/>
      <c r="AP23" s="58"/>
      <c r="AQ23" s="58"/>
      <c r="AR23" s="58"/>
      <c r="BC23" s="58"/>
      <c r="BD23" s="58"/>
    </row>
    <row r="24" spans="4:56" s="58" customFormat="1" ht="15" customHeight="1" x14ac:dyDescent="0.25">
      <c r="F24" s="67"/>
      <c r="G24" s="67"/>
      <c r="H24" s="267" t="s">
        <v>81</v>
      </c>
      <c r="I24" s="305"/>
      <c r="J24" s="306"/>
      <c r="K24" s="49"/>
      <c r="L24" s="267" t="s">
        <v>82</v>
      </c>
      <c r="M24" s="305"/>
      <c r="N24" s="306"/>
      <c r="O24" s="225"/>
      <c r="P24" s="267" t="s">
        <v>23</v>
      </c>
      <c r="Q24" s="290">
        <v>3</v>
      </c>
      <c r="R24" s="291"/>
      <c r="S24" s="222"/>
      <c r="T24" s="222"/>
      <c r="U24" s="222"/>
      <c r="V24" s="71"/>
      <c r="W24" s="225"/>
      <c r="X24" s="294">
        <f>I24</f>
        <v>0</v>
      </c>
      <c r="Y24" s="297">
        <f>M24</f>
        <v>0</v>
      </c>
      <c r="Z24" s="330">
        <f>Q24</f>
        <v>3</v>
      </c>
      <c r="AA24" s="333" t="str">
        <f>IF(OR(I24="",M24=""),"Donnez un nom aux situations","")</f>
        <v>Donnez un nom aux situations</v>
      </c>
      <c r="AB24" s="43"/>
      <c r="AC24" s="72"/>
      <c r="AD24" s="73" t="str">
        <f t="shared" ref="AD24:AD30" si="1">C105</f>
        <v>Semences</v>
      </c>
      <c r="AE24" s="74" t="str">
        <f>S105</f>
        <v/>
      </c>
      <c r="AF24" s="233" t="str">
        <f>T105</f>
        <v/>
      </c>
      <c r="AG24" s="76" t="str">
        <f t="shared" ref="AG24:AJ26" si="2">IF(G105=0,"",G105)</f>
        <v/>
      </c>
      <c r="AH24" s="254" t="str">
        <f t="shared" ref="AH24:AI30" si="3">U105</f>
        <v/>
      </c>
      <c r="AI24" s="255" t="str">
        <f t="shared" si="3"/>
        <v/>
      </c>
      <c r="AJ24" s="77" t="str">
        <f t="shared" si="2"/>
        <v/>
      </c>
      <c r="AK24" s="289"/>
      <c r="AL24" s="289"/>
      <c r="AM24" s="289"/>
      <c r="AN24" s="289"/>
      <c r="AO24" s="289"/>
      <c r="AS24" s="43"/>
      <c r="AT24" s="43"/>
      <c r="AU24" s="43"/>
      <c r="AV24" s="43"/>
      <c r="AW24" s="43"/>
      <c r="AX24" s="43"/>
      <c r="AY24" s="43"/>
      <c r="AZ24" s="43"/>
      <c r="BA24" s="43"/>
      <c r="BB24" s="43"/>
    </row>
    <row r="25" spans="4:56" s="58" customFormat="1" ht="15.75" customHeight="1" thickBot="1" x14ac:dyDescent="0.3">
      <c r="F25" s="67"/>
      <c r="G25" s="67"/>
      <c r="H25" s="271"/>
      <c r="I25" s="307"/>
      <c r="J25" s="308"/>
      <c r="K25" s="49"/>
      <c r="L25" s="271"/>
      <c r="M25" s="307"/>
      <c r="N25" s="308"/>
      <c r="O25" s="225"/>
      <c r="P25" s="271"/>
      <c r="Q25" s="292"/>
      <c r="R25" s="293"/>
      <c r="S25" s="222"/>
      <c r="T25" s="222"/>
      <c r="U25" s="222"/>
      <c r="V25" s="71"/>
      <c r="W25" s="225"/>
      <c r="X25" s="295"/>
      <c r="Y25" s="298"/>
      <c r="Z25" s="331"/>
      <c r="AA25" s="333"/>
      <c r="AB25" s="43"/>
      <c r="AC25" s="72"/>
      <c r="AD25" s="78" t="str">
        <f t="shared" si="1"/>
        <v>Engrais total</v>
      </c>
      <c r="AE25" s="79" t="str">
        <f t="shared" ref="AE25:AF30" si="4">S106</f>
        <v/>
      </c>
      <c r="AF25" s="234" t="str">
        <f t="shared" si="4"/>
        <v/>
      </c>
      <c r="AG25" s="81" t="str">
        <f t="shared" si="2"/>
        <v/>
      </c>
      <c r="AH25" s="256" t="str">
        <f t="shared" si="3"/>
        <v/>
      </c>
      <c r="AI25" s="257" t="str">
        <f t="shared" si="3"/>
        <v/>
      </c>
      <c r="AJ25" s="82" t="str">
        <f t="shared" si="2"/>
        <v/>
      </c>
      <c r="AK25" s="289"/>
      <c r="AL25" s="289"/>
      <c r="AM25" s="289"/>
      <c r="AN25" s="289"/>
      <c r="AO25" s="289"/>
      <c r="AS25" s="43"/>
      <c r="AT25" s="43"/>
      <c r="AU25" s="43"/>
      <c r="AV25" s="43"/>
      <c r="AW25" s="43"/>
      <c r="AX25" s="43"/>
      <c r="AY25" s="43"/>
      <c r="AZ25" s="43"/>
      <c r="BA25" s="43"/>
      <c r="BB25" s="43"/>
    </row>
    <row r="26" spans="4:56" s="58" customFormat="1" ht="15" customHeight="1" x14ac:dyDescent="0.25">
      <c r="D26" s="267" t="s">
        <v>98</v>
      </c>
      <c r="E26" s="268"/>
      <c r="F26" s="273" t="s">
        <v>2</v>
      </c>
      <c r="G26" s="276" t="s">
        <v>15</v>
      </c>
      <c r="H26" s="294" t="s">
        <v>14</v>
      </c>
      <c r="I26" s="279" t="s">
        <v>16</v>
      </c>
      <c r="J26" s="327" t="s">
        <v>84</v>
      </c>
      <c r="K26" s="49"/>
      <c r="L26" s="294" t="s">
        <v>14</v>
      </c>
      <c r="M26" s="279" t="s">
        <v>16</v>
      </c>
      <c r="N26" s="327" t="s">
        <v>84</v>
      </c>
      <c r="O26" s="225"/>
      <c r="P26" s="294" t="s">
        <v>14</v>
      </c>
      <c r="Q26" s="279" t="s">
        <v>16</v>
      </c>
      <c r="R26" s="302" t="s">
        <v>32</v>
      </c>
      <c r="S26" s="83" t="s">
        <v>56</v>
      </c>
      <c r="T26" s="84"/>
      <c r="U26" s="84"/>
      <c r="V26" s="85" t="str">
        <f>IF(SUM(S33:U47)=0,"",IF(AND(ISERROR(VLOOKUP("err",V33:$V$47,1,FALSE)),H20&lt;&gt;"",H20&lt;&gt;0),"ok","/!\"))</f>
        <v/>
      </c>
      <c r="W26" s="225"/>
      <c r="X26" s="295"/>
      <c r="Y26" s="298"/>
      <c r="Z26" s="331"/>
      <c r="AA26" s="225"/>
      <c r="AB26" s="43"/>
      <c r="AC26" s="72"/>
      <c r="AD26" s="86" t="str">
        <f t="shared" si="1"/>
        <v>dont Azote simple</v>
      </c>
      <c r="AE26" s="87" t="str">
        <f t="shared" si="4"/>
        <v/>
      </c>
      <c r="AF26" s="235" t="str">
        <f t="shared" si="4"/>
        <v/>
      </c>
      <c r="AG26" s="88" t="str">
        <f t="shared" si="2"/>
        <v/>
      </c>
      <c r="AH26" s="253" t="str">
        <f t="shared" si="3"/>
        <v/>
      </c>
      <c r="AI26" s="258" t="str">
        <f t="shared" si="3"/>
        <v/>
      </c>
      <c r="AJ26" s="88" t="str">
        <f t="shared" si="2"/>
        <v/>
      </c>
      <c r="AQ26" s="89"/>
      <c r="AS26" s="43"/>
      <c r="AT26" s="43"/>
      <c r="AU26" s="43"/>
      <c r="AV26" s="43"/>
      <c r="AW26" s="43"/>
      <c r="AX26" s="43"/>
      <c r="AY26" s="43"/>
      <c r="AZ26" s="43"/>
      <c r="BA26" s="43"/>
      <c r="BB26" s="43"/>
    </row>
    <row r="27" spans="4:56" s="58" customFormat="1" ht="15" customHeight="1" x14ac:dyDescent="0.25">
      <c r="D27" s="269"/>
      <c r="E27" s="270"/>
      <c r="F27" s="274"/>
      <c r="G27" s="277"/>
      <c r="H27" s="295"/>
      <c r="I27" s="280"/>
      <c r="J27" s="328"/>
      <c r="K27" s="49"/>
      <c r="L27" s="295"/>
      <c r="M27" s="280"/>
      <c r="N27" s="328"/>
      <c r="O27" s="225"/>
      <c r="P27" s="295"/>
      <c r="Q27" s="280"/>
      <c r="R27" s="303"/>
      <c r="S27" s="222"/>
      <c r="T27" s="222"/>
      <c r="U27" s="222"/>
      <c r="V27" s="71"/>
      <c r="W27" s="225"/>
      <c r="X27" s="295"/>
      <c r="Y27" s="298"/>
      <c r="Z27" s="331"/>
      <c r="AA27" s="225"/>
      <c r="AB27" s="43"/>
      <c r="AC27" s="72"/>
      <c r="AD27" s="78" t="str">
        <f t="shared" si="1"/>
        <v>Produits phytosanitaires</v>
      </c>
      <c r="AE27" s="79" t="str">
        <f t="shared" si="4"/>
        <v/>
      </c>
      <c r="AF27" s="234" t="str">
        <f t="shared" si="4"/>
        <v/>
      </c>
      <c r="AG27" s="81" t="str">
        <f t="shared" ref="AG27:AJ30" si="5">IF(G108=0,"",G108)</f>
        <v/>
      </c>
      <c r="AH27" s="256" t="str">
        <f t="shared" si="3"/>
        <v/>
      </c>
      <c r="AI27" s="257" t="str">
        <f t="shared" si="3"/>
        <v/>
      </c>
      <c r="AJ27" s="81" t="str">
        <f t="shared" si="5"/>
        <v/>
      </c>
      <c r="AQ27" s="89"/>
      <c r="AS27" s="43"/>
      <c r="AT27" s="43"/>
      <c r="AU27" s="43"/>
      <c r="AV27" s="43"/>
      <c r="AW27" s="43"/>
      <c r="AX27" s="43"/>
      <c r="AY27" s="43"/>
      <c r="AZ27" s="43"/>
      <c r="BA27" s="43"/>
      <c r="BB27" s="43"/>
    </row>
    <row r="28" spans="4:56" s="58" customFormat="1" ht="15" customHeight="1" thickBot="1" x14ac:dyDescent="0.3">
      <c r="D28" s="269"/>
      <c r="E28" s="270"/>
      <c r="F28" s="274"/>
      <c r="G28" s="277"/>
      <c r="H28" s="295"/>
      <c r="I28" s="280"/>
      <c r="J28" s="328"/>
      <c r="K28" s="49"/>
      <c r="L28" s="295"/>
      <c r="M28" s="280"/>
      <c r="N28" s="328"/>
      <c r="O28" s="225"/>
      <c r="P28" s="295"/>
      <c r="Q28" s="280"/>
      <c r="R28" s="303"/>
      <c r="S28" s="222"/>
      <c r="T28" s="222"/>
      <c r="U28" s="222"/>
      <c r="V28" s="71"/>
      <c r="W28" s="225"/>
      <c r="X28" s="296"/>
      <c r="Y28" s="299"/>
      <c r="Z28" s="332"/>
      <c r="AA28" s="225"/>
      <c r="AB28" s="43"/>
      <c r="AC28" s="72"/>
      <c r="AD28" s="78" t="str">
        <f t="shared" si="1"/>
        <v>Stockage et/ou irrigation : énergie</v>
      </c>
      <c r="AE28" s="79" t="str">
        <f t="shared" si="4"/>
        <v/>
      </c>
      <c r="AF28" s="234" t="str">
        <f t="shared" si="4"/>
        <v/>
      </c>
      <c r="AG28" s="81" t="str">
        <f t="shared" si="5"/>
        <v/>
      </c>
      <c r="AH28" s="256" t="str">
        <f t="shared" si="3"/>
        <v/>
      </c>
      <c r="AI28" s="257" t="str">
        <f t="shared" si="3"/>
        <v/>
      </c>
      <c r="AJ28" s="81" t="str">
        <f t="shared" si="5"/>
        <v/>
      </c>
      <c r="AQ28" s="43"/>
      <c r="AS28" s="43"/>
      <c r="AT28" s="43"/>
      <c r="AU28" s="43"/>
      <c r="AV28" s="43"/>
      <c r="AW28" s="43"/>
      <c r="AX28" s="43"/>
      <c r="AY28" s="43"/>
      <c r="AZ28" s="43"/>
      <c r="BA28" s="43"/>
      <c r="BB28" s="43"/>
    </row>
    <row r="29" spans="4:56" s="58" customFormat="1" ht="15" customHeight="1" x14ac:dyDescent="0.25">
      <c r="D29" s="269"/>
      <c r="E29" s="270"/>
      <c r="F29" s="274"/>
      <c r="G29" s="277"/>
      <c r="H29" s="295"/>
      <c r="I29" s="280"/>
      <c r="J29" s="328"/>
      <c r="K29" s="49"/>
      <c r="L29" s="295"/>
      <c r="M29" s="280"/>
      <c r="N29" s="328"/>
      <c r="O29" s="225"/>
      <c r="P29" s="295"/>
      <c r="Q29" s="280"/>
      <c r="R29" s="303"/>
      <c r="S29" s="222"/>
      <c r="T29" s="222"/>
      <c r="U29" s="222"/>
      <c r="V29" s="71"/>
      <c r="W29" s="225"/>
      <c r="X29" s="294" t="s">
        <v>0</v>
      </c>
      <c r="Y29" s="297" t="str">
        <f>X29</f>
        <v>€/ha</v>
      </c>
      <c r="Z29" s="300" t="str">
        <f>Y29</f>
        <v>€/ha</v>
      </c>
      <c r="AA29" s="225"/>
      <c r="AB29" s="43"/>
      <c r="AC29" s="72"/>
      <c r="AD29" s="78" t="str">
        <f t="shared" si="1"/>
        <v>Séchage</v>
      </c>
      <c r="AE29" s="79" t="str">
        <f t="shared" si="4"/>
        <v/>
      </c>
      <c r="AF29" s="234" t="str">
        <f t="shared" si="4"/>
        <v/>
      </c>
      <c r="AG29" s="81" t="str">
        <f t="shared" si="5"/>
        <v/>
      </c>
      <c r="AH29" s="256" t="str">
        <f t="shared" si="3"/>
        <v/>
      </c>
      <c r="AI29" s="257" t="str">
        <f t="shared" si="3"/>
        <v/>
      </c>
      <c r="AJ29" s="81" t="str">
        <f t="shared" si="5"/>
        <v/>
      </c>
      <c r="AK29" s="94"/>
      <c r="AL29" s="95"/>
      <c r="AM29" s="95"/>
      <c r="AN29" s="95"/>
      <c r="AO29" s="95"/>
      <c r="AQ29" s="43"/>
      <c r="AS29" s="43"/>
      <c r="AT29" s="43"/>
      <c r="AU29" s="43"/>
      <c r="AV29" s="43"/>
      <c r="AW29" s="43"/>
      <c r="AX29" s="43"/>
      <c r="AY29" s="43"/>
      <c r="AZ29" s="43"/>
      <c r="BA29" s="43"/>
      <c r="BB29" s="43"/>
    </row>
    <row r="30" spans="4:56" s="58" customFormat="1" ht="15" customHeight="1" thickBot="1" x14ac:dyDescent="0.3">
      <c r="D30" s="271"/>
      <c r="E30" s="272"/>
      <c r="F30" s="275"/>
      <c r="G30" s="278"/>
      <c r="H30" s="296"/>
      <c r="I30" s="281"/>
      <c r="J30" s="329"/>
      <c r="K30" s="49"/>
      <c r="L30" s="296"/>
      <c r="M30" s="281"/>
      <c r="N30" s="329"/>
      <c r="O30" s="225"/>
      <c r="P30" s="296"/>
      <c r="Q30" s="281"/>
      <c r="R30" s="304"/>
      <c r="S30" s="96"/>
      <c r="T30" s="96"/>
      <c r="U30" s="96"/>
      <c r="V30" s="96"/>
      <c r="W30" s="225"/>
      <c r="X30" s="296"/>
      <c r="Y30" s="299"/>
      <c r="Z30" s="301"/>
      <c r="AA30" s="225"/>
      <c r="AB30" s="43"/>
      <c r="AC30" s="72"/>
      <c r="AD30" s="90" t="str">
        <f t="shared" si="1"/>
        <v>Carburant</v>
      </c>
      <c r="AE30" s="91" t="str">
        <f t="shared" si="4"/>
        <v/>
      </c>
      <c r="AF30" s="236" t="str">
        <f t="shared" si="4"/>
        <v/>
      </c>
      <c r="AG30" s="92" t="str">
        <f t="shared" si="5"/>
        <v/>
      </c>
      <c r="AH30" s="259" t="str">
        <f t="shared" si="3"/>
        <v/>
      </c>
      <c r="AI30" s="260" t="str">
        <f t="shared" si="3"/>
        <v/>
      </c>
      <c r="AJ30" s="93" t="str">
        <f t="shared" si="5"/>
        <v/>
      </c>
      <c r="AK30" s="94"/>
      <c r="AL30" s="95"/>
      <c r="AM30" s="95"/>
      <c r="AN30" s="95"/>
      <c r="AO30" s="95"/>
      <c r="AQ30" s="43"/>
      <c r="AR30" s="43"/>
      <c r="AS30" s="43"/>
      <c r="AT30" s="43"/>
      <c r="AU30" s="43"/>
      <c r="AV30" s="43"/>
      <c r="AW30" s="43"/>
      <c r="AX30" s="43"/>
      <c r="AY30" s="43"/>
      <c r="AZ30" s="43"/>
      <c r="BA30" s="43"/>
      <c r="BB30" s="43"/>
      <c r="BD30" s="43"/>
    </row>
    <row r="31" spans="4:56" s="58" customFormat="1" ht="15" customHeight="1" thickBot="1" x14ac:dyDescent="0.3">
      <c r="D31" s="321" t="s">
        <v>77</v>
      </c>
      <c r="E31" s="322"/>
      <c r="F31" s="99" t="s">
        <v>61</v>
      </c>
      <c r="G31" s="100" t="s">
        <v>18</v>
      </c>
      <c r="H31" s="101">
        <v>0.4</v>
      </c>
      <c r="I31" s="102">
        <v>300</v>
      </c>
      <c r="J31" s="103"/>
      <c r="K31" s="49"/>
      <c r="L31" s="101">
        <v>0.4</v>
      </c>
      <c r="M31" s="102">
        <v>500</v>
      </c>
      <c r="N31" s="103"/>
      <c r="O31" s="225"/>
      <c r="P31" s="101">
        <v>0.4</v>
      </c>
      <c r="Q31" s="102">
        <v>650</v>
      </c>
      <c r="R31" s="103"/>
      <c r="S31" s="104">
        <f>IF(AND(H31="",I31="",J31=""),"",IF(AND(OR(H31=0,H31=""),OR(I31=0,I31=""),OR(J31=0,J31="")),0,IF(AND(OR(H31=0,H31=""),OR(I31=0,I31=""),J31&lt;&gt;""),J31,IF(AND(AND(H31&lt;&gt;"",H31&lt;&gt;0),AND(I31&lt;&gt;"",I31&lt;&gt;0),OR(J31="",J31=0)),H31*I31,IF(AND(OR(H31&gt;0,I31&gt;0),J31&gt;0),"/1\"," /2\ ")))))</f>
        <v>120</v>
      </c>
      <c r="T31" s="104">
        <f>IF(AND(L31="",M31="",N31=""),"",IF(AND(OR(L31=0,L31=""),OR(M31=0,M31=""),OR(N31=0,N31="")),0,IF(AND(OR(L31=0,L31=""),OR(M31=0,M31=""),N31&lt;&gt;""),N31,IF(AND(AND(L31&lt;&gt;"",L31&lt;&gt;0),AND(M31&lt;&gt;"",M31&lt;&gt;0),OR(N31="",N31=0)),L31*M31,IF(AND(OR(L31&gt;0,M31&gt;0),N31&gt;0),"/1\"," /2\ ")))))</f>
        <v>200</v>
      </c>
      <c r="U31" s="104">
        <f>IF(AND(P31="",Q31="",R31=""),"",IF(AND(OR(P31=0,P31=""),OR(Q31=0,Q31=""),OR(R31=0,R31="")),0,IF(AND(OR(P31=0,P31=""),OR(Q31=0,Q31=""),R31&lt;&gt;""),R31,IF(AND(AND(P31&lt;&gt;"",P31&lt;&gt;0),AND(Q31&lt;&gt;"",Q31&lt;&gt;0),OR(R31="",R31=0)),P31*Q31,IF(AND(OR(P31&gt;0,Q31&gt;0),R31&gt;0),"/1\"," /2\ ")))))</f>
        <v>260</v>
      </c>
      <c r="V31" s="104" t="str">
        <f>IF(AND(ISERROR(SEARCH("/",X31,1)),ISERROR(SEARCH("/",Y31,1)),ISERROR(SEARCH("/",Z31,1))),"ok","err")</f>
        <v>ok</v>
      </c>
      <c r="W31" s="225"/>
      <c r="X31" s="105">
        <f t="shared" ref="X31" si="6">IF(OR(S31="",S31=0),"",IF(AND(OR(S31&lt;&gt;"",S31&lt;&gt;0),T31="",U31=""),"  /3\  ",IF(AND(OR(T31&lt;&gt;"",U31&lt;&gt;""),S31=""),"   /4\   ",S31)))</f>
        <v>120</v>
      </c>
      <c r="Y31" s="106">
        <f t="shared" ref="Y31" si="7">IF(OR(T31="",T31=0),"",IF(AND(OR(S31&lt;&gt;"",S31&lt;&gt;0),T31="",U31=""),"  /3\  ",IF(AND(OR(T31&lt;&gt;"",U31&lt;&gt;""),S31=""),"   /4\   ",T31)))</f>
        <v>200</v>
      </c>
      <c r="Z31" s="107">
        <f t="shared" ref="Z31" si="8">IF(OR(U31="",U31=0),"",IF(AND(OR(S31&lt;&gt;"",S31&lt;&gt;0),T31="",U31=""),"  /3\  ",IF(AND(OR(T31&lt;&gt;"",U31&lt;&gt;""),S31=""),"   /4\   ",U31)))</f>
        <v>260</v>
      </c>
      <c r="AA31" s="225"/>
      <c r="AB31" s="43"/>
      <c r="AC31" s="72"/>
      <c r="AD31" s="97" t="str">
        <f>C118</f>
        <v>Total des charges saisies</v>
      </c>
      <c r="AE31" s="228" t="str">
        <f>S118</f>
        <v/>
      </c>
      <c r="AF31" s="237" t="str">
        <f>T118</f>
        <v/>
      </c>
      <c r="AG31" s="229" t="str">
        <f t="shared" ref="AG31:AJ31" si="9">IF(G118=0,"",G118)</f>
        <v/>
      </c>
      <c r="AH31" s="261" t="str">
        <f>U118</f>
        <v/>
      </c>
      <c r="AI31" s="262" t="str">
        <f>V118</f>
        <v/>
      </c>
      <c r="AJ31" s="98" t="str">
        <f t="shared" si="9"/>
        <v/>
      </c>
      <c r="AK31" s="94"/>
      <c r="AL31" s="95"/>
      <c r="AM31" s="95"/>
      <c r="AN31" s="95"/>
      <c r="AO31" s="95"/>
      <c r="AQ31" s="43"/>
      <c r="AR31" s="43"/>
      <c r="AS31" s="43"/>
      <c r="AT31" s="43"/>
      <c r="AU31" s="43"/>
      <c r="AV31" s="43"/>
      <c r="AW31" s="43"/>
      <c r="AX31" s="43"/>
      <c r="AY31" s="43"/>
      <c r="AZ31" s="43"/>
      <c r="BA31" s="43"/>
      <c r="BB31" s="43"/>
      <c r="BD31" s="43"/>
    </row>
    <row r="32" spans="4:56" x14ac:dyDescent="0.25">
      <c r="F32" s="43"/>
      <c r="G32" s="43"/>
      <c r="H32" s="43"/>
      <c r="I32" s="43"/>
      <c r="J32" s="43"/>
      <c r="K32" s="49"/>
      <c r="L32" s="43"/>
      <c r="M32" s="43"/>
      <c r="N32" s="43"/>
      <c r="O32" s="43"/>
      <c r="P32" s="43"/>
      <c r="Q32" s="43"/>
      <c r="R32" s="43"/>
      <c r="S32" s="43"/>
      <c r="T32" s="43"/>
      <c r="U32" s="43"/>
      <c r="V32" s="43"/>
      <c r="W32" s="43"/>
      <c r="X32" s="43"/>
      <c r="Y32" s="43"/>
      <c r="Z32" s="43"/>
      <c r="AA32" s="43"/>
      <c r="AB32" s="43"/>
      <c r="AC32" s="72"/>
      <c r="AD32" s="58"/>
      <c r="AE32" s="58"/>
      <c r="AF32" s="58"/>
      <c r="AG32" s="58"/>
      <c r="AH32" s="251" t="str">
        <f>IF(OR(AH31="",AI31=""),"",AI31-AH31)</f>
        <v/>
      </c>
      <c r="AI32" s="252" t="str">
        <f>IF(OR(AH31="",AI31=""),"",IF(ISERROR((AI31-AH31)/AH31),"",(AI31-AH31)/AH31))</f>
        <v/>
      </c>
      <c r="AJ32" s="58"/>
      <c r="AK32" s="95"/>
      <c r="AL32" s="95"/>
      <c r="AM32" s="95"/>
      <c r="AN32" s="95"/>
      <c r="AO32" s="95"/>
      <c r="BC32" s="58"/>
    </row>
    <row r="33" spans="1:56" ht="15" customHeight="1" x14ac:dyDescent="0.25">
      <c r="B33" s="58"/>
      <c r="C33" s="58"/>
      <c r="D33" s="323" t="s">
        <v>69</v>
      </c>
      <c r="E33" s="324"/>
      <c r="F33" s="20"/>
      <c r="G33" s="21"/>
      <c r="H33" s="1"/>
      <c r="I33" s="2"/>
      <c r="J33" s="9"/>
      <c r="L33" s="1"/>
      <c r="M33" s="2"/>
      <c r="N33" s="13"/>
      <c r="P33" s="111"/>
      <c r="Q33" s="112"/>
      <c r="R33" s="113"/>
      <c r="S33" s="71" t="str">
        <f>IF(AND(H33="",I33="",J33=""),"",IF(AND(OR(H33=0,H33=""),OR(I33=0,I33=""),OR(J33=0,J33="")),0,IF(AND(OR(H33=0,H33=""),OR(I33=0,I33=""),J33&lt;&gt;""),J33,IF(AND(AND(H33&lt;&gt;"",H33&lt;&gt;0),AND(I33&lt;&gt;"",I33&lt;&gt;0),OR(J33="",J33=0)),H33*I33,IF(AND(OR(H33&gt;0,I33&gt;0),J33&gt;0),"/1\"," /2\ ")))))</f>
        <v/>
      </c>
      <c r="T33" s="71" t="str">
        <f>IF(AND(L33="",M33="",N33=""),"",IF(AND(OR(L33=0,L33=""),OR(M33=0,M33=""),OR(N33=0,N33="")),0,IF(AND(OR(L33=0,L33=""),OR(M33=0,M33=""),N33&lt;&gt;""),N33,IF(AND(AND(L33&lt;&gt;"",L33&lt;&gt;0),AND(M33&lt;&gt;"",M33&lt;&gt;0),OR(N33="",N33=0)),L33*M33,IF(AND(OR(L33&gt;0,M33&gt;0),N33&gt;0),"/1\"," /2\ ")))))</f>
        <v/>
      </c>
      <c r="U33" s="71" t="str">
        <f>IF(AND(P33="",Q33="",R33=""),"",IF(AND(OR(P33=0,P33=""),OR(Q33=0,Q33=""),OR(R33=0,R33="")),0,IF(AND(OR(P33=0,P33=""),OR(Q33=0,Q33=""),R33&lt;&gt;""),R33,IF(AND(AND(P33&lt;&gt;"",P33&lt;&gt;0),AND(Q33&lt;&gt;"",Q33&lt;&gt;0),OR(R33="",R33=0)),P33*Q33,IF(AND(OR(P33&gt;0,Q33&gt;0),R33&gt;0),"/1\"," /2\ ")))))</f>
        <v/>
      </c>
      <c r="V33" s="71" t="str">
        <f>IF(AND(ISERROR(SEARCH("/",X33,1)),ISERROR(SEARCH("/",Y33,1)),ISERROR(SEARCH("/",Z33,1))),"ok","err")</f>
        <v>ok</v>
      </c>
      <c r="X33" s="114" t="str">
        <f>IF(OR(S33="",S33=0),"",IF(AND(OR(S33&lt;&gt;"",S33&lt;&gt;0),T33="",U33=""),"  /3\  ",IF(AND(OR(T33&lt;&gt;"",U33&lt;&gt;""),S33=""),"   /4\   ",S33)))</f>
        <v/>
      </c>
      <c r="Y33" s="115" t="str">
        <f>IF(OR(T33="",T33=0),"",IF(AND(OR(S33&lt;&gt;"",S33&lt;&gt;0),T33="",U33=""),"  /3\  ",IF(AND(OR(T33&lt;&gt;"",U33&lt;&gt;""),S33=""),"   /4\   ",T33)))</f>
        <v/>
      </c>
      <c r="Z33" s="116" t="str">
        <f>IF(OR(U33="",U33=""),"",IF(AND(OR(S33&lt;&gt;"",S33&lt;&gt;0),T33="",U33=""),"  /3\  ",IF(AND(OR(T33&lt;&gt;"",U33&lt;&gt;""),S33=""),"   /4\   ",U33)))</f>
        <v/>
      </c>
      <c r="AA33" s="117" t="str">
        <f>IF(ISERROR(HLOOKUP($Q$15,X33:Z33,1,FALSE))=FALSE,VLOOKUP($Q$15,$Q$15:$R$20,2,FALSE),IF(ISERROR(HLOOKUP($Q$16,X33:Z33,1,FALSE))=FALSE,VLOOKUP($Q$16,$Q$15:$R$20,2,FALSE),IF(ISERROR(HLOOKUP($Q$17,X33:Z33,1,FALSE))=FALSE,VLOOKUP($Q$17,$Q$15:$R$20,2,FALSE),IF(ISERROR(HLOOKUP($Q$18,X33:Z33,1,FALSE))=FALSE,VLOOKUP($Q$18,$Q$15:$R$20,2,FALSE),IF(ISERROR(HLOOKUP($Q$19,X33:Z33,1,FALSE))=FALSE,VLOOKUP($Q$19,$Q$15:$R$20,2,FALSE),"")))))</f>
        <v/>
      </c>
      <c r="AB33" s="43"/>
      <c r="AC33" s="72"/>
      <c r="AH33" s="225"/>
      <c r="AI33" s="225"/>
      <c r="AJ33" s="225"/>
      <c r="AK33" s="118"/>
      <c r="AL33" s="119"/>
      <c r="AM33" s="119"/>
      <c r="AN33" s="119"/>
      <c r="AO33" s="119"/>
      <c r="BC33" s="58"/>
    </row>
    <row r="34" spans="1:56" ht="15" customHeight="1" x14ac:dyDescent="0.25">
      <c r="B34" s="58"/>
      <c r="C34" s="58"/>
      <c r="D34" s="313" t="s">
        <v>71</v>
      </c>
      <c r="E34" s="120" t="s">
        <v>72</v>
      </c>
      <c r="F34" s="22"/>
      <c r="G34" s="23"/>
      <c r="H34" s="3"/>
      <c r="I34" s="4"/>
      <c r="J34" s="12"/>
      <c r="L34" s="3"/>
      <c r="M34" s="4"/>
      <c r="N34" s="10"/>
      <c r="P34" s="121"/>
      <c r="Q34" s="122"/>
      <c r="R34" s="124"/>
      <c r="S34" s="71" t="str">
        <f t="shared" ref="S34:S42" si="10">IF(AND(H34="",I34="",J34=""),"",IF(AND(OR(H34=0,H34=""),OR(I34=0,I34=""),OR(J34=0,J34="")),0,IF(AND(OR(H34=0,H34=""),OR(I34=0,I34=""),J34&lt;&gt;""),J34,IF(AND(AND(H34&lt;&gt;"",H34&lt;&gt;0),AND(I34&lt;&gt;"",I34&lt;&gt;0),OR(J34="",J34=0)),H34*I34,IF(AND(OR(H34&gt;0,I34&gt;0),J34&gt;0),"/1\"," /2\ ")))))</f>
        <v/>
      </c>
      <c r="T34" s="71" t="str">
        <f t="shared" ref="T34:T42" si="11">IF(AND(L34="",M34="",N34=""),"",IF(AND(OR(L34=0,L34=""),OR(M34=0,M34=""),OR(N34=0,N34="")),0,IF(AND(OR(L34=0,L34=""),OR(M34=0,M34=""),N34&lt;&gt;""),N34,IF(AND(AND(L34&lt;&gt;"",L34&lt;&gt;0),AND(M34&lt;&gt;"",M34&lt;&gt;0),OR(N34="",N34=0)),L34*M34,IF(AND(OR(L34&gt;0,M34&gt;0),N34&gt;0),"/1\"," /2\ ")))))</f>
        <v/>
      </c>
      <c r="U34" s="71" t="str">
        <f t="shared" ref="U34:U42" si="12">IF(AND(P34="",Q34="",R34=""),"",IF(AND(OR(P34=0,P34=""),OR(Q34=0,Q34=""),OR(R34=0,R34="")),0,IF(AND(OR(P34=0,P34=""),OR(Q34=0,Q34=""),R34&lt;&gt;""),R34,IF(AND(AND(P34&lt;&gt;"",P34&lt;&gt;0),AND(Q34&lt;&gt;"",Q34&lt;&gt;0),OR(R34="",R34=0)),P34*Q34,IF(AND(OR(P34&gt;0,Q34&gt;0),R34&gt;0),"/1\"," /2\ ")))))</f>
        <v/>
      </c>
      <c r="V34" s="71" t="str">
        <f t="shared" ref="V34:V43" si="13">IF(AND(ISERROR(SEARCH("/",X34,1)),ISERROR(SEARCH("/",Y34,1)),ISERROR(SEARCH("/",Z34,1))),"ok","err")</f>
        <v>ok</v>
      </c>
      <c r="X34" s="125" t="str">
        <f t="shared" ref="X34:X44" si="14">IF(OR(S34="",S34=""),"",IF(AND(OR(S34&lt;&gt;"",S34&lt;&gt;0),T34="",U34=""),"  /3\  ",IF(AND(OR(T34&lt;&gt;"",U34&lt;&gt;""),S34=""),"   /4\   ",S34)))</f>
        <v/>
      </c>
      <c r="Y34" s="126" t="str">
        <f t="shared" ref="Y34:Y44" si="15">IF(OR(T34="",T34=""),"",IF(AND(OR(S34&lt;&gt;"",S34&lt;&gt;0),T34="",U34=""),"  /3\  ",IF(AND(OR(T34&lt;&gt;"",U34&lt;&gt;""),S34=""),"   /4\   ",T34)))</f>
        <v/>
      </c>
      <c r="Z34" s="127" t="str">
        <f t="shared" ref="Z34:Z44" si="16">IF(OR(U34="",U34=""),"",IF(AND(OR(S34&lt;&gt;"",S34&lt;&gt;0),T34="",U34=""),"  /3\  ",IF(AND(OR(T34&lt;&gt;"",U34&lt;&gt;""),S34=""),"   /4\   ",U34)))</f>
        <v/>
      </c>
      <c r="AA34" s="117" t="str">
        <f t="shared" ref="AA34:AA44" si="17">IF(ISERROR(HLOOKUP($Q$15,X34:Z34,1,FALSE))=FALSE,VLOOKUP($Q$15,$Q$15:$R$20,2,FALSE),IF(ISERROR(HLOOKUP($Q$16,X34:Z34,1,FALSE))=FALSE,VLOOKUP($Q$16,$Q$15:$R$20,2,FALSE),IF(ISERROR(HLOOKUP($Q$17,X34:Z34,1,FALSE))=FALSE,VLOOKUP($Q$17,$Q$15:$R$20,2,FALSE),IF(ISERROR(HLOOKUP($Q$18,X34:Z34,1,FALSE))=FALSE,VLOOKUP($Q$18,$Q$15:$R$20,2,FALSE),IF(ISERROR(HLOOKUP($Q$19,X34:Z34,1,FALSE))=FALSE,VLOOKUP($Q$19,$Q$15:$R$20,2,FALSE),"")))))</f>
        <v/>
      </c>
      <c r="AB34" s="43"/>
      <c r="AC34" s="72"/>
      <c r="AK34" s="119"/>
      <c r="AL34" s="119"/>
      <c r="AM34" s="119"/>
      <c r="AN34" s="119"/>
      <c r="AO34" s="119"/>
      <c r="BC34" s="58"/>
    </row>
    <row r="35" spans="1:56" ht="15" customHeight="1" x14ac:dyDescent="0.25">
      <c r="B35" s="58"/>
      <c r="C35" s="58"/>
      <c r="D35" s="269"/>
      <c r="E35" s="120" t="s">
        <v>72</v>
      </c>
      <c r="F35" s="41"/>
      <c r="G35" s="42"/>
      <c r="H35" s="7"/>
      <c r="I35" s="8"/>
      <c r="J35" s="12"/>
      <c r="L35" s="7"/>
      <c r="M35" s="8"/>
      <c r="N35" s="12"/>
      <c r="P35" s="128"/>
      <c r="Q35" s="129"/>
      <c r="R35" s="123"/>
      <c r="S35" s="71" t="str">
        <f t="shared" ref="S35" si="18">IF(AND(H35="",I35="",J35=""),"",IF(AND(OR(H35=0,H35=""),OR(I35=0,I35=""),OR(J35=0,J35="")),0,IF(AND(OR(H35=0,H35=""),OR(I35=0,I35=""),J35&lt;&gt;""),J35,IF(AND(AND(H35&lt;&gt;"",H35&lt;&gt;0),AND(I35&lt;&gt;"",I35&lt;&gt;0),OR(J35="",J35=0)),H35*I35,IF(AND(OR(H35&gt;0,I35&gt;0),J35&gt;0),"/1\"," /2\ ")))))</f>
        <v/>
      </c>
      <c r="T35" s="71" t="str">
        <f t="shared" ref="T35" si="19">IF(AND(L35="",M35="",N35=""),"",IF(AND(OR(L35=0,L35=""),OR(M35=0,M35=""),OR(N35=0,N35="")),0,IF(AND(OR(L35=0,L35=""),OR(M35=0,M35=""),N35&lt;&gt;""),N35,IF(AND(AND(L35&lt;&gt;"",L35&lt;&gt;0),AND(M35&lt;&gt;"",M35&lt;&gt;0),OR(N35="",N35=0)),L35*M35,IF(AND(OR(L35&gt;0,M35&gt;0),N35&gt;0),"/1\"," /2\ ")))))</f>
        <v/>
      </c>
      <c r="U35" s="71" t="str">
        <f t="shared" ref="U35" si="20">IF(AND(P35="",Q35="",R35=""),"",IF(AND(OR(P35=0,P35=""),OR(Q35=0,Q35=""),OR(R35=0,R35="")),0,IF(AND(OR(P35=0,P35=""),OR(Q35=0,Q35=""),R35&lt;&gt;""),R35,IF(AND(AND(P35&lt;&gt;"",P35&lt;&gt;0),AND(Q35&lt;&gt;"",Q35&lt;&gt;0),OR(R35="",R35=0)),P35*Q35,IF(AND(OR(P35&gt;0,Q35&gt;0),R35&gt;0),"/1\"," /2\ ")))))</f>
        <v/>
      </c>
      <c r="V35" s="71" t="str">
        <f>IF(AND(ISERROR(SEARCH("/",X35,1)),ISERROR(SEARCH("/",Y35,1)),ISERROR(SEARCH("/",Z35,1))),"ok","err")</f>
        <v>ok</v>
      </c>
      <c r="X35" s="125" t="str">
        <f t="shared" si="14"/>
        <v/>
      </c>
      <c r="Y35" s="126" t="str">
        <f t="shared" si="15"/>
        <v/>
      </c>
      <c r="Z35" s="127" t="str">
        <f t="shared" si="16"/>
        <v/>
      </c>
      <c r="AA35" s="117" t="str">
        <f t="shared" si="17"/>
        <v/>
      </c>
      <c r="AB35" s="43"/>
      <c r="AC35" s="72"/>
      <c r="AK35" s="118"/>
      <c r="AL35" s="119"/>
      <c r="AM35" s="119"/>
      <c r="AN35" s="119"/>
      <c r="AO35" s="119"/>
      <c r="BC35" s="58"/>
    </row>
    <row r="36" spans="1:56" ht="15" customHeight="1" thickBot="1" x14ac:dyDescent="0.3">
      <c r="B36" s="58"/>
      <c r="C36" s="58"/>
      <c r="D36" s="269"/>
      <c r="E36" s="130" t="s">
        <v>72</v>
      </c>
      <c r="F36" s="24"/>
      <c r="G36" s="25"/>
      <c r="H36" s="5"/>
      <c r="I36" s="6"/>
      <c r="J36" s="11"/>
      <c r="L36" s="5"/>
      <c r="M36" s="6"/>
      <c r="N36" s="11"/>
      <c r="P36" s="131"/>
      <c r="Q36" s="132"/>
      <c r="R36" s="133"/>
      <c r="S36" s="71" t="str">
        <f t="shared" si="10"/>
        <v/>
      </c>
      <c r="T36" s="71" t="str">
        <f t="shared" si="11"/>
        <v/>
      </c>
      <c r="U36" s="71" t="str">
        <f t="shared" si="12"/>
        <v/>
      </c>
      <c r="V36" s="71" t="str">
        <f t="shared" si="13"/>
        <v>ok</v>
      </c>
      <c r="X36" s="134" t="str">
        <f t="shared" si="14"/>
        <v/>
      </c>
      <c r="Y36" s="135" t="str">
        <f t="shared" si="15"/>
        <v/>
      </c>
      <c r="Z36" s="136" t="str">
        <f t="shared" si="16"/>
        <v/>
      </c>
      <c r="AA36" s="117" t="str">
        <f t="shared" si="17"/>
        <v/>
      </c>
      <c r="AB36" s="43"/>
      <c r="AC36" s="72"/>
      <c r="AK36" s="119"/>
      <c r="AL36" s="119"/>
      <c r="AM36" s="119"/>
      <c r="AN36" s="119"/>
      <c r="AO36" s="119"/>
      <c r="BC36" s="58"/>
    </row>
    <row r="37" spans="1:56" ht="15" customHeight="1" x14ac:dyDescent="0.25">
      <c r="B37" s="58"/>
      <c r="C37" s="58"/>
      <c r="D37" s="269"/>
      <c r="E37" s="137" t="s">
        <v>72</v>
      </c>
      <c r="F37" s="31"/>
      <c r="G37" s="32"/>
      <c r="H37" s="33"/>
      <c r="I37" s="34"/>
      <c r="J37" s="35"/>
      <c r="L37" s="33"/>
      <c r="M37" s="34"/>
      <c r="N37" s="35"/>
      <c r="P37" s="138"/>
      <c r="Q37" s="139"/>
      <c r="R37" s="140"/>
      <c r="S37" s="71" t="str">
        <f t="shared" si="10"/>
        <v/>
      </c>
      <c r="T37" s="71" t="str">
        <f t="shared" si="11"/>
        <v/>
      </c>
      <c r="U37" s="71" t="str">
        <f t="shared" si="12"/>
        <v/>
      </c>
      <c r="V37" s="71" t="str">
        <f t="shared" si="13"/>
        <v>ok</v>
      </c>
      <c r="X37" s="141" t="str">
        <f t="shared" si="14"/>
        <v/>
      </c>
      <c r="Y37" s="142" t="str">
        <f t="shared" si="15"/>
        <v/>
      </c>
      <c r="Z37" s="143" t="str">
        <f t="shared" si="16"/>
        <v/>
      </c>
      <c r="AA37" s="117" t="str">
        <f t="shared" si="17"/>
        <v/>
      </c>
      <c r="AB37" s="43"/>
      <c r="AC37" s="72"/>
      <c r="AD37" s="43"/>
      <c r="AE37" s="311">
        <f>AE23</f>
        <v>0</v>
      </c>
      <c r="AF37" s="346">
        <f>AF23</f>
        <v>0</v>
      </c>
      <c r="AG37" s="348">
        <f>AG23</f>
        <v>3</v>
      </c>
      <c r="AK37" s="95"/>
      <c r="AL37" s="95"/>
      <c r="AM37" s="144"/>
      <c r="AN37" s="144"/>
      <c r="AO37" s="144"/>
      <c r="BC37" s="58"/>
    </row>
    <row r="38" spans="1:56" ht="15" customHeight="1" thickBot="1" x14ac:dyDescent="0.3">
      <c r="B38" s="58"/>
      <c r="C38" s="58"/>
      <c r="D38" s="313" t="s">
        <v>70</v>
      </c>
      <c r="E38" s="120" t="s">
        <v>1</v>
      </c>
      <c r="F38" s="22"/>
      <c r="G38" s="23"/>
      <c r="H38" s="3"/>
      <c r="I38" s="4"/>
      <c r="J38" s="10"/>
      <c r="K38" s="49"/>
      <c r="L38" s="3"/>
      <c r="M38" s="4"/>
      <c r="N38" s="10"/>
      <c r="P38" s="121"/>
      <c r="Q38" s="122"/>
      <c r="R38" s="124"/>
      <c r="S38" s="71" t="str">
        <f t="shared" si="10"/>
        <v/>
      </c>
      <c r="T38" s="71" t="str">
        <f t="shared" si="11"/>
        <v/>
      </c>
      <c r="U38" s="71" t="str">
        <f t="shared" si="12"/>
        <v/>
      </c>
      <c r="V38" s="71" t="str">
        <f t="shared" si="13"/>
        <v>ok</v>
      </c>
      <c r="X38" s="125" t="str">
        <f t="shared" si="14"/>
        <v/>
      </c>
      <c r="Y38" s="126" t="str">
        <f t="shared" si="15"/>
        <v/>
      </c>
      <c r="Z38" s="127" t="str">
        <f t="shared" si="16"/>
        <v/>
      </c>
      <c r="AA38" s="117" t="str">
        <f t="shared" si="17"/>
        <v/>
      </c>
      <c r="AB38" s="43"/>
      <c r="AC38" s="43"/>
      <c r="AE38" s="312"/>
      <c r="AF38" s="347"/>
      <c r="AG38" s="349"/>
      <c r="AK38" s="95"/>
      <c r="AL38" s="95"/>
      <c r="AM38" s="144"/>
      <c r="AN38" s="144"/>
      <c r="AO38" s="144"/>
      <c r="BC38" s="58"/>
    </row>
    <row r="39" spans="1:56" ht="15" customHeight="1" x14ac:dyDescent="0.25">
      <c r="B39" s="58"/>
      <c r="C39" s="58"/>
      <c r="D39" s="269"/>
      <c r="E39" s="130" t="s">
        <v>1</v>
      </c>
      <c r="F39" s="24"/>
      <c r="G39" s="25"/>
      <c r="H39" s="5"/>
      <c r="I39" s="6"/>
      <c r="J39" s="11"/>
      <c r="K39" s="49"/>
      <c r="L39" s="5"/>
      <c r="M39" s="6"/>
      <c r="N39" s="11"/>
      <c r="P39" s="131"/>
      <c r="Q39" s="132"/>
      <c r="R39" s="133"/>
      <c r="S39" s="71" t="str">
        <f t="shared" si="10"/>
        <v/>
      </c>
      <c r="T39" s="71" t="str">
        <f t="shared" si="11"/>
        <v/>
      </c>
      <c r="U39" s="71" t="str">
        <f t="shared" si="12"/>
        <v/>
      </c>
      <c r="V39" s="71" t="str">
        <f t="shared" si="13"/>
        <v>ok</v>
      </c>
      <c r="X39" s="134" t="str">
        <f t="shared" si="14"/>
        <v/>
      </c>
      <c r="Y39" s="135" t="str">
        <f t="shared" si="15"/>
        <v/>
      </c>
      <c r="Z39" s="136" t="str">
        <f t="shared" si="16"/>
        <v/>
      </c>
      <c r="AA39" s="117" t="str">
        <f t="shared" si="17"/>
        <v/>
      </c>
      <c r="AB39" s="43"/>
      <c r="AC39" s="72"/>
      <c r="AD39" s="73" t="s">
        <v>87</v>
      </c>
      <c r="AE39" s="74" t="str">
        <f>IF(H20="","",H20)</f>
        <v/>
      </c>
      <c r="AF39" s="75" t="str">
        <f>AE39</f>
        <v/>
      </c>
      <c r="AG39" s="76"/>
      <c r="AK39" s="95"/>
      <c r="AL39" s="95"/>
      <c r="AM39" s="144"/>
      <c r="AN39" s="144"/>
      <c r="AO39" s="144"/>
      <c r="BC39" s="58"/>
    </row>
    <row r="40" spans="1:56" ht="15" customHeight="1" x14ac:dyDescent="0.25">
      <c r="B40" s="58"/>
      <c r="C40" s="58"/>
      <c r="D40" s="314"/>
      <c r="E40" s="215" t="s">
        <v>1</v>
      </c>
      <c r="F40" s="216"/>
      <c r="G40" s="217"/>
      <c r="H40" s="33"/>
      <c r="I40" s="34"/>
      <c r="J40" s="35"/>
      <c r="K40" s="49"/>
      <c r="L40" s="33"/>
      <c r="M40" s="34"/>
      <c r="N40" s="35"/>
      <c r="P40" s="238"/>
      <c r="Q40" s="239"/>
      <c r="R40" s="240"/>
      <c r="S40" s="71" t="str">
        <f t="shared" si="10"/>
        <v/>
      </c>
      <c r="T40" s="71" t="str">
        <f t="shared" si="11"/>
        <v/>
      </c>
      <c r="U40" s="71" t="str">
        <f t="shared" si="12"/>
        <v/>
      </c>
      <c r="V40" s="71" t="str">
        <f t="shared" si="13"/>
        <v>ok</v>
      </c>
      <c r="X40" s="141" t="str">
        <f t="shared" si="14"/>
        <v/>
      </c>
      <c r="Y40" s="142" t="str">
        <f t="shared" si="15"/>
        <v/>
      </c>
      <c r="Z40" s="143" t="str">
        <f t="shared" si="16"/>
        <v/>
      </c>
      <c r="AA40" s="117" t="str">
        <f t="shared" si="17"/>
        <v/>
      </c>
      <c r="AB40" s="43"/>
      <c r="AC40" s="72"/>
      <c r="AD40" s="78" t="s">
        <v>86</v>
      </c>
      <c r="AE40" s="79" t="str">
        <f>IF(I46="","",I46)</f>
        <v/>
      </c>
      <c r="AF40" s="80" t="str">
        <f>IF(M46="","",M46)</f>
        <v/>
      </c>
      <c r="AG40" s="81"/>
      <c r="AK40" s="95"/>
      <c r="AL40" s="95"/>
      <c r="AM40" s="144"/>
      <c r="AN40" s="144"/>
      <c r="AO40" s="144"/>
      <c r="BC40" s="58"/>
    </row>
    <row r="41" spans="1:56" ht="15" customHeight="1" x14ac:dyDescent="0.25">
      <c r="B41" s="58"/>
      <c r="C41" s="58"/>
      <c r="D41" s="325" t="s">
        <v>96</v>
      </c>
      <c r="E41" s="326"/>
      <c r="F41" s="211"/>
      <c r="G41" s="241" t="s">
        <v>0</v>
      </c>
      <c r="H41" s="148"/>
      <c r="I41" s="242"/>
      <c r="J41" s="248"/>
      <c r="L41" s="148"/>
      <c r="M41" s="242"/>
      <c r="N41" s="248"/>
      <c r="P41" s="148"/>
      <c r="Q41" s="242"/>
      <c r="R41" s="243"/>
      <c r="S41" s="71" t="str">
        <f t="shared" ref="S41" si="21">IF(AND(H41="",I41="",J41=""),"",IF(AND(OR(H41=0,H41=""),OR(I41=0,I41=""),OR(J41=0,J41="")),0,IF(AND(OR(H41=0,H41=""),OR(I41=0,I41=""),J41&lt;&gt;""),J41,IF(AND(AND(H41&lt;&gt;"",H41&lt;&gt;0),AND(I41&lt;&gt;"",I41&lt;&gt;0),OR(J41="",J41=0)),H41*I41,IF(AND(OR(H41&gt;0,I41&gt;0),J41&gt;0),"/1\"," /2\ ")))))</f>
        <v/>
      </c>
      <c r="T41" s="71" t="str">
        <f t="shared" ref="T41" si="22">IF(AND(L41="",M41="",N41=""),"",IF(AND(OR(L41=0,L41=""),OR(M41=0,M41=""),OR(N41=0,N41="")),0,IF(AND(OR(L41=0,L41=""),OR(M41=0,M41=""),N41&lt;&gt;""),N41,IF(AND(AND(L41&lt;&gt;"",L41&lt;&gt;0),AND(M41&lt;&gt;"",M41&lt;&gt;0),OR(N41="",N41=0)),L41*M41,IF(AND(OR(L41&gt;0,M41&gt;0),N41&gt;0),"/1\"," /2\ ")))))</f>
        <v/>
      </c>
      <c r="U41" s="71" t="str">
        <f t="shared" ref="U41" si="23">IF(AND(P41="",Q41="",R41=""),"",IF(AND(OR(P41=0,P41=""),OR(Q41=0,Q41=""),OR(R41=0,R41="")),0,IF(AND(OR(P41=0,P41=""),OR(Q41=0,Q41=""),R41&lt;&gt;""),R41,IF(AND(AND(P41&lt;&gt;"",P41&lt;&gt;0),AND(Q41&lt;&gt;"",Q41&lt;&gt;0),OR(R41="",R41=0)),P41*Q41,IF(AND(OR(P41&gt;0,Q41&gt;0),R41&gt;0),"/1\"," /2\ ")))))</f>
        <v/>
      </c>
      <c r="V41" s="71" t="str">
        <f t="shared" ref="V41" si="24">IF(AND(ISERROR(SEARCH("/",X41,1)),ISERROR(SEARCH("/",Y41,1)),ISERROR(SEARCH("/",Z41,1))),"ok","err")</f>
        <v>ok</v>
      </c>
      <c r="X41" s="151" t="str">
        <f t="shared" si="14"/>
        <v/>
      </c>
      <c r="Y41" s="152" t="str">
        <f t="shared" si="15"/>
        <v/>
      </c>
      <c r="Z41" s="153" t="str">
        <f t="shared" si="16"/>
        <v/>
      </c>
      <c r="AA41" s="117" t="str">
        <f t="shared" si="17"/>
        <v/>
      </c>
      <c r="AB41" s="43"/>
      <c r="AC41" s="72"/>
      <c r="AD41" s="218"/>
      <c r="AE41" s="219"/>
      <c r="AF41" s="220"/>
      <c r="AG41" s="221"/>
      <c r="AK41" s="95"/>
      <c r="AL41" s="95"/>
      <c r="AM41" s="144"/>
      <c r="AN41" s="144"/>
      <c r="AO41" s="144"/>
      <c r="BC41" s="58"/>
    </row>
    <row r="42" spans="1:56" ht="15" customHeight="1" thickBot="1" x14ac:dyDescent="0.3">
      <c r="B42" s="58"/>
      <c r="C42" s="58"/>
      <c r="D42" s="315" t="s">
        <v>99</v>
      </c>
      <c r="E42" s="316"/>
      <c r="F42" s="36"/>
      <c r="G42" s="37"/>
      <c r="H42" s="38"/>
      <c r="I42" s="39"/>
      <c r="J42" s="40"/>
      <c r="L42" s="38"/>
      <c r="M42" s="39"/>
      <c r="N42" s="40"/>
      <c r="P42" s="244"/>
      <c r="Q42" s="245"/>
      <c r="R42" s="246"/>
      <c r="S42" s="71" t="str">
        <f t="shared" si="10"/>
        <v/>
      </c>
      <c r="T42" s="71" t="str">
        <f t="shared" si="11"/>
        <v/>
      </c>
      <c r="U42" s="71" t="str">
        <f t="shared" si="12"/>
        <v/>
      </c>
      <c r="V42" s="71" t="str">
        <f t="shared" si="13"/>
        <v>ok</v>
      </c>
      <c r="X42" s="145" t="str">
        <f t="shared" si="14"/>
        <v/>
      </c>
      <c r="Y42" s="146" t="str">
        <f t="shared" si="15"/>
        <v/>
      </c>
      <c r="Z42" s="147" t="str">
        <f t="shared" si="16"/>
        <v/>
      </c>
      <c r="AA42" s="117" t="str">
        <f t="shared" si="17"/>
        <v/>
      </c>
      <c r="AB42" s="43"/>
      <c r="AC42" s="72"/>
      <c r="AD42" s="78" t="s">
        <v>88</v>
      </c>
      <c r="AE42" s="79" t="str">
        <f>IF(J47="","",J47)</f>
        <v/>
      </c>
      <c r="AF42" s="80" t="str">
        <f>IF(N47="","",N47)</f>
        <v/>
      </c>
      <c r="AG42" s="81"/>
      <c r="AK42" s="95"/>
      <c r="AL42" s="95"/>
      <c r="AM42" s="144"/>
      <c r="AN42" s="144"/>
      <c r="AO42" s="144"/>
      <c r="BC42" s="58"/>
    </row>
    <row r="43" spans="1:56" ht="15" customHeight="1" x14ac:dyDescent="0.25">
      <c r="C43" s="58"/>
      <c r="D43" s="317" t="s">
        <v>97</v>
      </c>
      <c r="E43" s="318"/>
      <c r="F43" s="26"/>
      <c r="G43" s="241" t="s">
        <v>18</v>
      </c>
      <c r="H43" s="148"/>
      <c r="I43" s="15"/>
      <c r="J43" s="150"/>
      <c r="L43" s="148"/>
      <c r="M43" s="15"/>
      <c r="N43" s="150"/>
      <c r="P43" s="148"/>
      <c r="Q43" s="149"/>
      <c r="R43" s="150"/>
      <c r="S43" s="71" t="str">
        <f>IF(I43="","",I43*H20)</f>
        <v/>
      </c>
      <c r="T43" s="71" t="str">
        <f>IF(M43="","",M43*H20)</f>
        <v/>
      </c>
      <c r="U43" s="71" t="str">
        <f>IF(Q43="","",Q43*H20)</f>
        <v/>
      </c>
      <c r="V43" s="71" t="str">
        <f t="shared" si="13"/>
        <v>ok</v>
      </c>
      <c r="X43" s="151" t="str">
        <f t="shared" si="14"/>
        <v/>
      </c>
      <c r="Y43" s="152" t="str">
        <f t="shared" si="15"/>
        <v/>
      </c>
      <c r="Z43" s="153" t="str">
        <f t="shared" si="16"/>
        <v/>
      </c>
      <c r="AA43" s="117" t="str">
        <f t="shared" si="17"/>
        <v/>
      </c>
      <c r="AB43" s="43"/>
      <c r="AC43" s="72"/>
      <c r="AD43" s="350" t="s">
        <v>79</v>
      </c>
      <c r="AE43" s="352">
        <f>IF(N145=0,0,N145)</f>
        <v>0</v>
      </c>
      <c r="AF43" s="352">
        <f>IF(O145=0,0,O145)</f>
        <v>0</v>
      </c>
      <c r="AG43" s="309"/>
      <c r="AK43" s="95"/>
      <c r="AL43" s="95"/>
      <c r="AM43" s="144"/>
      <c r="AN43" s="144"/>
      <c r="AO43" s="144"/>
      <c r="AS43" s="58"/>
      <c r="AT43" s="58"/>
      <c r="AU43" s="58"/>
      <c r="AV43" s="58"/>
      <c r="AW43" s="58"/>
      <c r="AX43" s="58"/>
      <c r="AY43" s="58"/>
      <c r="AZ43" s="58"/>
      <c r="BA43" s="58"/>
      <c r="BB43" s="58"/>
      <c r="BC43" s="58"/>
      <c r="BD43" s="58"/>
    </row>
    <row r="44" spans="1:56" ht="15" customHeight="1" thickBot="1" x14ac:dyDescent="0.3">
      <c r="C44" s="154"/>
      <c r="D44" s="319" t="s">
        <v>9</v>
      </c>
      <c r="E44" s="320"/>
      <c r="F44" s="27"/>
      <c r="G44" s="28"/>
      <c r="H44" s="16"/>
      <c r="I44" s="17"/>
      <c r="J44" s="14"/>
      <c r="L44" s="16"/>
      <c r="M44" s="17"/>
      <c r="N44" s="14"/>
      <c r="P44" s="155"/>
      <c r="Q44" s="156"/>
      <c r="R44" s="157"/>
      <c r="S44" s="71" t="str">
        <f t="shared" ref="S44" si="25">IF(AND(H44="",I44="",J44=""),"",IF(AND(OR(H44=0,H44=""),OR(I44=0,I44=""),OR(J44=0,J44="")),0,IF(AND(OR(H44=0,H44=""),OR(I44=0,I44=""),J44&lt;&gt;""),J44,IF(AND(AND(H44&lt;&gt;"",H44&lt;&gt;0),AND(I44&lt;&gt;"",I44&lt;&gt;0),OR(J44="",J44=0)),H44*I44,IF(AND(OR(H44&gt;0,I44&gt;0),J44&gt;0),"/1\"," /2\ ")))))</f>
        <v/>
      </c>
      <c r="T44" s="71" t="str">
        <f>IF(AND(L44="",M44="",N44=""),"",IF(AND(OR(L44=0,L44=""),OR(M44=0,M44=""),OR(N44=0,N44="")),0,IF(AND(OR(L44=0,L44=""),OR(M44=0,M44=""),N44&lt;&gt;""),N44,IF(AND(AND(L44&lt;&gt;"",L44&lt;&gt;0),AND(M44&lt;&gt;"",M44&lt;&gt;0),OR(N44="",N44=0)),L44*M44,IF(AND(OR(L44&gt;0,M44&gt;0),N44&gt;0),"/1\"," /2\ ")))))</f>
        <v/>
      </c>
      <c r="U44" s="71" t="str">
        <f t="shared" ref="U44" si="26">IF(AND(P44="",Q44="",R44=""),"",IF(AND(OR(P44=0,P44=""),OR(Q44=0,Q44=""),OR(R44=0,R44="")),0,IF(AND(OR(P44=0,P44=""),OR(Q44=0,Q44=""),R44&lt;&gt;""),R44,IF(AND(AND(P44&lt;&gt;"",P44&lt;&gt;0),AND(Q44&lt;&gt;"",Q44&lt;&gt;0),OR(R44="",R44=0)),P44*Q44,IF(AND(OR(P44&gt;0,Q44&gt;0),R44&gt;0),"/1\"," /2\ ")))))</f>
        <v/>
      </c>
      <c r="V44" s="71" t="str">
        <f t="shared" ref="V44" si="27">IF(AND(ISERROR(SEARCH("/",X44,1)),ISERROR(SEARCH("/",Y44,1)),ISERROR(SEARCH("/",Z44,1))),"ok","err")</f>
        <v>ok</v>
      </c>
      <c r="X44" s="158" t="str">
        <f t="shared" si="14"/>
        <v/>
      </c>
      <c r="Y44" s="159" t="str">
        <f t="shared" si="15"/>
        <v/>
      </c>
      <c r="Z44" s="160" t="str">
        <f t="shared" si="16"/>
        <v/>
      </c>
      <c r="AA44" s="117" t="str">
        <f t="shared" si="17"/>
        <v/>
      </c>
      <c r="AB44" s="43"/>
      <c r="AC44" s="72"/>
      <c r="AD44" s="351"/>
      <c r="AE44" s="353"/>
      <c r="AF44" s="353"/>
      <c r="AG44" s="310"/>
      <c r="AU44" s="58"/>
      <c r="AV44" s="58"/>
      <c r="AW44" s="58"/>
      <c r="AX44" s="58"/>
      <c r="AY44" s="58"/>
      <c r="AZ44" s="58"/>
      <c r="BA44" s="58"/>
      <c r="BB44" s="58"/>
      <c r="BC44" s="58"/>
    </row>
    <row r="45" spans="1:56" s="58" customFormat="1" ht="15" customHeight="1" thickBot="1" x14ac:dyDescent="0.3">
      <c r="A45" s="43"/>
      <c r="K45" s="225"/>
      <c r="S45" s="223"/>
      <c r="T45" s="223"/>
      <c r="U45" s="223"/>
      <c r="V45" s="223"/>
      <c r="W45" s="223"/>
      <c r="X45" s="223"/>
      <c r="Y45" s="223"/>
      <c r="Z45" s="223"/>
      <c r="AA45" s="223"/>
      <c r="AB45" s="43"/>
      <c r="AC45" s="72"/>
      <c r="AE45" s="108">
        <f>IF(OR(AE43="",AF43=""),"",AF43-AE43)</f>
        <v>0</v>
      </c>
      <c r="AF45" s="109" t="str">
        <f>IF(OR(AE43="",AF43=""),"",IF(ISERROR((AF43-AE43)/AE43),"",(AF43-AE43)/AE43))</f>
        <v/>
      </c>
      <c r="AQ45" s="43"/>
      <c r="AS45" s="43"/>
      <c r="AT45" s="43"/>
      <c r="BD45" s="43"/>
    </row>
    <row r="46" spans="1:56" ht="15" customHeight="1" x14ac:dyDescent="0.25">
      <c r="C46" s="58"/>
      <c r="D46" s="267" t="s">
        <v>28</v>
      </c>
      <c r="E46" s="161" t="s">
        <v>78</v>
      </c>
      <c r="F46" s="29"/>
      <c r="G46" s="162" t="s">
        <v>33</v>
      </c>
      <c r="H46" s="163"/>
      <c r="I46" s="18"/>
      <c r="J46" s="162"/>
      <c r="L46" s="163"/>
      <c r="M46" s="18"/>
      <c r="N46" s="162"/>
      <c r="P46" s="163"/>
      <c r="Q46" s="164"/>
      <c r="R46" s="162"/>
      <c r="S46" s="71" t="str">
        <f>IF(I46="","",I46)</f>
        <v/>
      </c>
      <c r="T46" s="71" t="str">
        <f>IF(M46="","",M46)</f>
        <v/>
      </c>
      <c r="U46" s="71" t="str">
        <f>IF(Q46="","",Q46)</f>
        <v/>
      </c>
      <c r="V46" s="71" t="str">
        <f t="shared" ref="V46:V47" si="28">IF(AND(ISERROR(SEARCH("/",X46,1)),ISERROR(SEARCH("/",Y46,1)),ISERROR(SEARCH("/",Z46,1))),"ok","err")</f>
        <v>ok</v>
      </c>
      <c r="X46" s="165" t="str">
        <f t="shared" ref="X46:X47" si="29">IF(OR(S46="",S46=""),"",IF(AND(OR(S46&lt;&gt;"",S46&lt;&gt;0),T46="",U46=""),"  /3\  ",IF(AND(OR(T46&lt;&gt;"",U46&lt;&gt;""),S46=""),"   /4\   ",S46)))</f>
        <v/>
      </c>
      <c r="Y46" s="166" t="str">
        <f t="shared" ref="Y46:Y47" si="30">IF(OR(T46="",T46=""),"",IF(AND(OR(S46&lt;&gt;"",S46&lt;&gt;0),T46="",U46=""),"  /3\  ",IF(AND(OR(T46&lt;&gt;"",U46&lt;&gt;""),S46=""),"   /4\   ",T46)))</f>
        <v/>
      </c>
      <c r="Z46" s="167" t="str">
        <f t="shared" ref="Z46:Z47" si="31">IF(OR(U46="",U46=""),"",IF(AND(OR(S46&lt;&gt;"",S46&lt;&gt;0),T46="",U46=""),"  /3\  ",IF(AND(OR(T46&lt;&gt;"",U46&lt;&gt;""),S46=""),"   /4\   ",U46)))</f>
        <v/>
      </c>
      <c r="AA46" s="117" t="str">
        <f>IF(ISERROR(HLOOKUP($Q$15,X46:Z46,1,FALSE))=FALSE,VLOOKUP($Q$15,$Q$15:$R$20,2,FALSE),IF(ISERROR(HLOOKUP($Q$16,X46:Z46,1,FALSE))=FALSE,VLOOKUP($Q$16,$Q$15:$R$20,2,FALSE),IF(ISERROR(HLOOKUP($Q$17,X46:Z46,1,FALSE))=FALSE,VLOOKUP($Q$17,$Q$15:$R$20,2,FALSE),IF(ISERROR(HLOOKUP($Q$18,X46:Z46,1,FALSE))=FALSE,VLOOKUP($Q$18,$Q$15:$R$20,2,FALSE),IF(ISERROR(HLOOKUP($Q$19,X46:Z46,1,FALSE))=FALSE,VLOOKUP($Q$19,$Q$15:$R$20,2,FALSE),"")))))</f>
        <v/>
      </c>
      <c r="AB46" s="43"/>
      <c r="AC46" s="72"/>
      <c r="AU46" s="58"/>
      <c r="AV46" s="58"/>
      <c r="AW46" s="58"/>
      <c r="AX46" s="58"/>
      <c r="AY46" s="58"/>
      <c r="AZ46" s="58"/>
      <c r="BA46" s="58"/>
      <c r="BB46" s="58"/>
      <c r="BC46" s="58"/>
    </row>
    <row r="47" spans="1:56" ht="15" customHeight="1" thickBot="1" x14ac:dyDescent="0.3">
      <c r="D47" s="271"/>
      <c r="E47" s="168" t="s">
        <v>19</v>
      </c>
      <c r="F47" s="30"/>
      <c r="G47" s="247" t="s">
        <v>0</v>
      </c>
      <c r="H47" s="169"/>
      <c r="I47" s="170"/>
      <c r="J47" s="14"/>
      <c r="L47" s="169"/>
      <c r="M47" s="170"/>
      <c r="N47" s="14"/>
      <c r="P47" s="169"/>
      <c r="Q47" s="170"/>
      <c r="R47" s="157"/>
      <c r="S47" s="71" t="str">
        <f t="shared" ref="S47" si="32">IF(AND(H47="",I47="",J47=""),"",IF(AND(OR(H47=0,H47=""),OR(I47=0,I47=""),OR(J47=0,J47="")),0,IF(AND(OR(H47=0,H47=""),OR(I47=0,I47=""),J47&lt;&gt;""),J47,IF(AND(AND(H47&lt;&gt;"",H47&lt;&gt;0),AND(I47&lt;&gt;"",I47&lt;&gt;0),OR(J47="",J47=0)),H47*I47,IF(AND(OR(H47&gt;0,I47&gt;0),J47&gt;0),"/1\"," /2\ ")))))</f>
        <v/>
      </c>
      <c r="T47" s="71" t="str">
        <f t="shared" ref="T47" si="33">IF(AND(L47="",M47="",N47=""),"",IF(AND(OR(L47=0,L47=""),OR(M47=0,M47=""),OR(N47=0,N47="")),0,IF(AND(OR(L47=0,L47=""),OR(M47=0,M47=""),N47&lt;&gt;""),N47,IF(AND(AND(L47&lt;&gt;"",L47&lt;&gt;0),AND(M47&lt;&gt;"",M47&lt;&gt;0),OR(N47="",N47=0)),L47*M47,IF(AND(OR(L47&gt;0,M47&gt;0),N47&gt;0),"/1\"," /2\ ")))))</f>
        <v/>
      </c>
      <c r="U47" s="71" t="str">
        <f t="shared" ref="U47" si="34">IF(AND(P47="",Q47="",R47=""),"",IF(AND(OR(P47=0,P47=""),OR(Q47=0,Q47=""),OR(R47=0,R47="")),0,IF(AND(OR(P47=0,P47=""),OR(Q47=0,Q47=""),R47&lt;&gt;""),R47,IF(AND(AND(P47&lt;&gt;"",P47&lt;&gt;0),AND(Q47&lt;&gt;"",Q47&lt;&gt;0),OR(R47="",R47=0)),P47*Q47,IF(AND(OR(P47&gt;0,Q47&gt;0),R47&gt;0),"/1\"," /2\ ")))))</f>
        <v/>
      </c>
      <c r="V47" s="71" t="str">
        <f t="shared" si="28"/>
        <v>ok</v>
      </c>
      <c r="X47" s="151" t="str">
        <f t="shared" si="29"/>
        <v/>
      </c>
      <c r="Y47" s="152" t="str">
        <f t="shared" si="30"/>
        <v/>
      </c>
      <c r="Z47" s="153" t="str">
        <f t="shared" si="31"/>
        <v/>
      </c>
      <c r="AA47" s="117" t="str">
        <f>IF(ISERROR(HLOOKUP($Q$15,X47:Z47,1,FALSE))=FALSE,VLOOKUP($Q$15,$Q$15:$R$20,2,FALSE),IF(ISERROR(HLOOKUP($Q$16,X47:Z47,1,FALSE))=FALSE,VLOOKUP($Q$16,$Q$15:$R$20,2,FALSE),IF(ISERROR(HLOOKUP($Q$17,X47:Z47,1,FALSE))=FALSE,VLOOKUP($Q$17,$Q$15:$R$20,2,FALSE),IF(ISERROR(HLOOKUP($Q$18,X47:Z47,1,FALSE))=FALSE,VLOOKUP($Q$18,$Q$15:$R$20,2,FALSE),IF(ISERROR(HLOOKUP($Q$19,X47:Z47,1,FALSE))=FALSE,VLOOKUP($Q$19,$Q$15:$R$20,2,FALSE),"")))))</f>
        <v/>
      </c>
      <c r="AB47" s="43"/>
      <c r="AC47" s="72"/>
      <c r="AU47" s="58"/>
      <c r="AV47" s="58"/>
      <c r="AW47" s="58"/>
      <c r="AX47" s="58"/>
      <c r="AY47" s="58"/>
      <c r="AZ47" s="58"/>
      <c r="BA47" s="58"/>
      <c r="BB47" s="58"/>
      <c r="BC47" s="58"/>
    </row>
    <row r="48" spans="1:56" ht="15" customHeight="1" x14ac:dyDescent="0.25">
      <c r="K48" s="49"/>
      <c r="X48" s="58"/>
      <c r="Y48" s="58"/>
      <c r="Z48" s="58"/>
      <c r="AB48" s="43"/>
      <c r="AC48" s="171"/>
      <c r="AD48" s="43"/>
      <c r="AU48" s="58"/>
      <c r="AV48" s="58"/>
      <c r="AW48" s="58"/>
      <c r="AX48" s="58"/>
      <c r="AY48" s="58"/>
      <c r="AZ48" s="58"/>
      <c r="BA48" s="58"/>
      <c r="BB48" s="58"/>
      <c r="BC48" s="58"/>
    </row>
    <row r="49" spans="24:55" ht="15" customHeight="1" x14ac:dyDescent="0.25">
      <c r="X49" s="58"/>
      <c r="Y49" s="58"/>
      <c r="Z49" s="58"/>
      <c r="AB49" s="43"/>
      <c r="AC49" s="72"/>
      <c r="AD49" s="43"/>
      <c r="AU49" s="58"/>
      <c r="AV49" s="58"/>
      <c r="AW49" s="58"/>
      <c r="AX49" s="58"/>
      <c r="AY49" s="58"/>
      <c r="AZ49" s="58"/>
      <c r="BA49" s="58"/>
      <c r="BB49" s="58"/>
      <c r="BC49" s="58"/>
    </row>
    <row r="50" spans="24:55" x14ac:dyDescent="0.25">
      <c r="X50" s="58"/>
      <c r="Y50" s="58"/>
      <c r="Z50" s="58"/>
      <c r="AA50" s="58"/>
      <c r="AB50" s="43"/>
      <c r="AC50" s="72"/>
      <c r="AD50" s="43"/>
      <c r="AU50" s="58"/>
      <c r="AV50" s="58"/>
      <c r="AW50" s="58"/>
      <c r="AX50" s="58"/>
      <c r="AY50" s="58"/>
      <c r="AZ50" s="58"/>
      <c r="BA50" s="58"/>
      <c r="BB50" s="58"/>
      <c r="BC50" s="58"/>
    </row>
    <row r="51" spans="24:55" ht="15" customHeight="1" x14ac:dyDescent="0.25">
      <c r="AA51" s="59"/>
      <c r="AB51" s="43"/>
      <c r="AC51" s="72"/>
      <c r="AD51" s="43"/>
      <c r="AU51" s="58"/>
      <c r="AV51" s="58"/>
      <c r="AW51" s="58"/>
      <c r="AX51" s="58"/>
      <c r="AY51" s="58"/>
      <c r="AZ51" s="58"/>
      <c r="BA51" s="58"/>
      <c r="BB51" s="58"/>
      <c r="BC51" s="58"/>
    </row>
    <row r="52" spans="24:55" ht="15" customHeight="1" x14ac:dyDescent="0.25">
      <c r="AA52" s="172"/>
      <c r="AB52" s="43"/>
      <c r="AC52" s="72"/>
      <c r="AD52" s="43"/>
      <c r="AU52" s="58"/>
      <c r="AV52" s="58"/>
      <c r="AW52" s="58"/>
      <c r="AX52" s="58"/>
      <c r="AY52" s="58"/>
      <c r="AZ52" s="58"/>
      <c r="BA52" s="58"/>
      <c r="BB52" s="58"/>
      <c r="BC52" s="58"/>
    </row>
    <row r="53" spans="24:55" ht="15" customHeight="1" x14ac:dyDescent="0.25">
      <c r="AA53" s="173"/>
      <c r="AB53" s="43"/>
      <c r="AC53" s="72"/>
      <c r="AD53" s="43"/>
    </row>
    <row r="54" spans="24:55" ht="15" customHeight="1" x14ac:dyDescent="0.25">
      <c r="AB54" s="43"/>
      <c r="AC54" s="72"/>
      <c r="AD54" s="43"/>
    </row>
    <row r="55" spans="24:55" ht="15" customHeight="1" x14ac:dyDescent="0.25">
      <c r="AB55" s="43"/>
      <c r="AC55" s="72"/>
      <c r="AD55" s="43"/>
    </row>
    <row r="56" spans="24:55" ht="15" customHeight="1" x14ac:dyDescent="0.25">
      <c r="AB56" s="43"/>
      <c r="AD56" s="43"/>
      <c r="AE56" s="225"/>
      <c r="AF56" s="225"/>
    </row>
    <row r="57" spans="24:55" x14ac:dyDescent="0.25">
      <c r="AB57" s="43"/>
      <c r="AE57" s="225"/>
      <c r="AF57" s="225"/>
    </row>
    <row r="58" spans="24:55" x14ac:dyDescent="0.25">
      <c r="AB58" s="43"/>
      <c r="AE58" s="225"/>
      <c r="AF58" s="225"/>
    </row>
    <row r="59" spans="24:55" ht="15" customHeight="1" x14ac:dyDescent="0.25">
      <c r="AB59" s="43"/>
      <c r="AC59" s="72"/>
      <c r="AE59" s="225"/>
      <c r="AF59" s="225"/>
    </row>
    <row r="60" spans="24:55" x14ac:dyDescent="0.25">
      <c r="AB60" s="43"/>
      <c r="AE60" s="225"/>
      <c r="AF60" s="225"/>
    </row>
    <row r="61" spans="24:55" x14ac:dyDescent="0.25">
      <c r="AB61" s="43"/>
      <c r="AC61" s="174"/>
      <c r="AE61" s="225"/>
      <c r="AF61" s="225"/>
    </row>
    <row r="62" spans="24:55" x14ac:dyDescent="0.25">
      <c r="AB62" s="43"/>
      <c r="AE62" s="225"/>
      <c r="AF62" s="225"/>
    </row>
    <row r="63" spans="24:55" ht="15" customHeight="1" x14ac:dyDescent="0.25">
      <c r="AB63" s="43"/>
      <c r="AE63" s="225"/>
      <c r="AF63" s="225"/>
    </row>
    <row r="64" spans="24:55" x14ac:dyDescent="0.25">
      <c r="AB64" s="43"/>
      <c r="AE64" s="225"/>
      <c r="AF64" s="225"/>
    </row>
    <row r="65" spans="28:32" x14ac:dyDescent="0.25">
      <c r="AB65" s="43"/>
      <c r="AE65" s="225"/>
      <c r="AF65" s="225"/>
    </row>
    <row r="66" spans="28:32" x14ac:dyDescent="0.25">
      <c r="AB66" s="43"/>
      <c r="AE66" s="225"/>
      <c r="AF66" s="225"/>
    </row>
    <row r="67" spans="28:32" x14ac:dyDescent="0.25">
      <c r="AB67" s="43"/>
      <c r="AE67" s="225"/>
      <c r="AF67" s="225"/>
    </row>
    <row r="68" spans="28:32" x14ac:dyDescent="0.25">
      <c r="AE68" s="225"/>
      <c r="AF68" s="225"/>
    </row>
    <row r="69" spans="28:32" x14ac:dyDescent="0.25">
      <c r="AE69" s="225"/>
      <c r="AF69" s="225"/>
    </row>
    <row r="70" spans="28:32" x14ac:dyDescent="0.25">
      <c r="AE70" s="225"/>
      <c r="AF70" s="225"/>
    </row>
    <row r="71" spans="28:32" x14ac:dyDescent="0.25">
      <c r="AE71" s="225"/>
      <c r="AF71" s="225"/>
    </row>
    <row r="72" spans="28:32" x14ac:dyDescent="0.25">
      <c r="AE72" s="225"/>
      <c r="AF72" s="225"/>
    </row>
    <row r="73" spans="28:32" x14ac:dyDescent="0.25">
      <c r="AE73" s="225"/>
      <c r="AF73" s="225"/>
    </row>
    <row r="74" spans="28:32" x14ac:dyDescent="0.25">
      <c r="AE74" s="225"/>
      <c r="AF74" s="225"/>
    </row>
    <row r="75" spans="28:32" x14ac:dyDescent="0.25">
      <c r="AE75" s="225"/>
      <c r="AF75" s="225"/>
    </row>
    <row r="76" spans="28:32" x14ac:dyDescent="0.25">
      <c r="AE76" s="225"/>
      <c r="AF76" s="225"/>
    </row>
    <row r="77" spans="28:32" x14ac:dyDescent="0.25">
      <c r="AE77" s="225"/>
      <c r="AF77" s="225"/>
    </row>
    <row r="78" spans="28:32" x14ac:dyDescent="0.25">
      <c r="AE78" s="225"/>
      <c r="AF78" s="225"/>
    </row>
    <row r="79" spans="28:32" x14ac:dyDescent="0.25">
      <c r="AE79" s="225"/>
      <c r="AF79" s="225"/>
    </row>
    <row r="80" spans="28:32" x14ac:dyDescent="0.25">
      <c r="AE80" s="225"/>
      <c r="AF80" s="225"/>
    </row>
    <row r="81" spans="31:32" x14ac:dyDescent="0.25">
      <c r="AE81" s="225"/>
      <c r="AF81" s="225"/>
    </row>
    <row r="82" spans="31:32" x14ac:dyDescent="0.25">
      <c r="AE82" s="225"/>
      <c r="AF82" s="225"/>
    </row>
    <row r="83" spans="31:32" x14ac:dyDescent="0.25">
      <c r="AE83" s="225"/>
      <c r="AF83" s="225"/>
    </row>
    <row r="84" spans="31:32" x14ac:dyDescent="0.25">
      <c r="AE84" s="225"/>
      <c r="AF84" s="225"/>
    </row>
    <row r="85" spans="31:32" x14ac:dyDescent="0.25">
      <c r="AE85" s="225"/>
      <c r="AF85" s="225"/>
    </row>
    <row r="86" spans="31:32" x14ac:dyDescent="0.25">
      <c r="AE86" s="225"/>
      <c r="AF86" s="225"/>
    </row>
    <row r="87" spans="31:32" x14ac:dyDescent="0.25">
      <c r="AE87" s="225"/>
      <c r="AF87" s="225"/>
    </row>
    <row r="88" spans="31:32" x14ac:dyDescent="0.25">
      <c r="AE88" s="225"/>
      <c r="AF88" s="225"/>
    </row>
    <row r="89" spans="31:32" x14ac:dyDescent="0.25">
      <c r="AE89" s="225"/>
      <c r="AF89" s="225"/>
    </row>
    <row r="90" spans="31:32" x14ac:dyDescent="0.25">
      <c r="AE90" s="225"/>
      <c r="AF90" s="225"/>
    </row>
    <row r="91" spans="31:32" x14ac:dyDescent="0.25">
      <c r="AE91" s="225"/>
      <c r="AF91" s="225"/>
    </row>
    <row r="92" spans="31:32" x14ac:dyDescent="0.25">
      <c r="AE92" s="225"/>
      <c r="AF92" s="225"/>
    </row>
    <row r="93" spans="31:32" x14ac:dyDescent="0.25">
      <c r="AE93" s="225"/>
      <c r="AF93" s="225"/>
    </row>
    <row r="94" spans="31:32" x14ac:dyDescent="0.25">
      <c r="AE94" s="225"/>
      <c r="AF94" s="225"/>
    </row>
    <row r="95" spans="31:32" x14ac:dyDescent="0.25">
      <c r="AE95" s="225"/>
      <c r="AF95" s="225"/>
    </row>
    <row r="96" spans="31:32" x14ac:dyDescent="0.25">
      <c r="AE96" s="225"/>
      <c r="AF96" s="225"/>
    </row>
    <row r="97" spans="1:32" x14ac:dyDescent="0.25">
      <c r="AE97" s="225"/>
      <c r="AF97" s="225"/>
    </row>
    <row r="98" spans="1:32" x14ac:dyDescent="0.25">
      <c r="AE98" s="225"/>
      <c r="AF98" s="225"/>
    </row>
    <row r="99" spans="1:32" hidden="1" x14ac:dyDescent="0.25">
      <c r="AE99" s="225"/>
      <c r="AF99" s="225"/>
    </row>
    <row r="100" spans="1:32" hidden="1" x14ac:dyDescent="0.25">
      <c r="A100" s="110"/>
      <c r="B100" s="110"/>
      <c r="C100" s="175" t="s">
        <v>29</v>
      </c>
      <c r="D100" s="175"/>
      <c r="E100" s="110"/>
      <c r="F100" s="176"/>
      <c r="G100" s="176"/>
      <c r="H100" s="176"/>
      <c r="I100" s="176"/>
      <c r="J100" s="176"/>
      <c r="K100" s="176"/>
      <c r="L100" s="176"/>
      <c r="M100" s="176"/>
      <c r="N100" s="176"/>
      <c r="O100" s="176"/>
      <c r="P100" s="176"/>
      <c r="Q100" s="176"/>
      <c r="R100" s="176"/>
      <c r="S100" s="177"/>
      <c r="T100" s="177"/>
      <c r="U100" s="177"/>
      <c r="V100" s="176"/>
      <c r="W100" s="176"/>
      <c r="X100" s="176"/>
      <c r="Y100" s="176"/>
      <c r="Z100" s="176"/>
      <c r="AA100" s="176"/>
      <c r="AE100" s="225"/>
      <c r="AF100" s="225"/>
    </row>
    <row r="101" spans="1:32" hidden="1" x14ac:dyDescent="0.25">
      <c r="A101" s="110"/>
      <c r="B101" s="110"/>
      <c r="C101" s="110"/>
      <c r="D101" s="110"/>
      <c r="E101" s="110"/>
      <c r="F101" s="176"/>
      <c r="G101" s="176"/>
      <c r="H101" s="176"/>
      <c r="I101" s="176"/>
      <c r="J101" s="176"/>
      <c r="K101" s="176"/>
      <c r="L101" s="176"/>
      <c r="M101" s="176"/>
      <c r="N101" s="176"/>
      <c r="O101" s="176"/>
      <c r="P101" s="176"/>
      <c r="Q101" s="176"/>
      <c r="R101" s="176"/>
      <c r="S101" s="177"/>
      <c r="T101" s="177"/>
      <c r="U101" s="177"/>
      <c r="V101" s="176"/>
      <c r="W101" s="176"/>
      <c r="X101" s="176"/>
      <c r="Y101" s="176"/>
      <c r="Z101" s="176"/>
      <c r="AA101" s="176"/>
      <c r="AE101" s="225"/>
      <c r="AF101" s="225"/>
    </row>
    <row r="102" spans="1:32" hidden="1" x14ac:dyDescent="0.25">
      <c r="A102" s="178"/>
      <c r="B102" s="178"/>
      <c r="C102" s="110"/>
      <c r="D102" s="110"/>
      <c r="E102" s="110"/>
      <c r="F102" s="176"/>
      <c r="G102" s="176"/>
      <c r="H102" s="176"/>
      <c r="I102" s="176"/>
      <c r="J102" s="176"/>
      <c r="K102" s="176"/>
      <c r="L102" s="176"/>
      <c r="M102" s="176"/>
      <c r="N102" s="176"/>
      <c r="O102" s="176"/>
      <c r="P102" s="176"/>
      <c r="Q102" s="176"/>
      <c r="R102" s="176"/>
      <c r="S102" s="177"/>
      <c r="T102" s="177"/>
      <c r="U102" s="177"/>
      <c r="V102" s="176"/>
      <c r="W102" s="176"/>
      <c r="X102" s="176"/>
      <c r="Y102" s="176"/>
      <c r="Z102" s="176"/>
      <c r="AA102" s="176"/>
      <c r="AE102" s="225"/>
      <c r="AF102" s="225"/>
    </row>
    <row r="103" spans="1:32" ht="195" hidden="1" x14ac:dyDescent="0.25">
      <c r="A103" s="110"/>
      <c r="B103" s="110"/>
      <c r="C103" s="84" t="s">
        <v>7</v>
      </c>
      <c r="D103" s="84"/>
      <c r="E103" s="179" t="s">
        <v>0</v>
      </c>
      <c r="F103" s="179" t="s">
        <v>0</v>
      </c>
      <c r="G103" s="179" t="s">
        <v>0</v>
      </c>
      <c r="H103" s="179" t="s">
        <v>11</v>
      </c>
      <c r="I103" s="179" t="s">
        <v>11</v>
      </c>
      <c r="J103" s="179" t="s">
        <v>11</v>
      </c>
      <c r="K103" s="179"/>
      <c r="L103" s="71" t="s">
        <v>12</v>
      </c>
      <c r="M103" s="71" t="s">
        <v>12</v>
      </c>
      <c r="N103" s="71" t="s">
        <v>12</v>
      </c>
      <c r="O103" s="71"/>
      <c r="P103" s="71" t="s">
        <v>13</v>
      </c>
      <c r="Q103" s="71" t="s">
        <v>13</v>
      </c>
      <c r="R103" s="71" t="s">
        <v>13</v>
      </c>
      <c r="S103" s="180" t="s">
        <v>102</v>
      </c>
      <c r="T103" s="180"/>
      <c r="U103" s="180" t="s">
        <v>102</v>
      </c>
      <c r="V103" s="178"/>
      <c r="W103" s="178"/>
      <c r="X103" s="178" t="s">
        <v>103</v>
      </c>
      <c r="Y103" s="178"/>
      <c r="Z103" s="71"/>
      <c r="AA103" s="71"/>
      <c r="AE103" s="225"/>
      <c r="AF103" s="225"/>
    </row>
    <row r="104" spans="1:32" hidden="1" x14ac:dyDescent="0.25">
      <c r="A104" s="110"/>
      <c r="B104" s="110"/>
      <c r="C104" s="181"/>
      <c r="D104" s="181"/>
      <c r="E104" s="182">
        <f>+I24</f>
        <v>0</v>
      </c>
      <c r="F104" s="182">
        <f>M24</f>
        <v>0</v>
      </c>
      <c r="G104" s="182">
        <f>Q24</f>
        <v>3</v>
      </c>
      <c r="H104" s="182">
        <f>I24</f>
        <v>0</v>
      </c>
      <c r="I104" s="182">
        <f>M24</f>
        <v>0</v>
      </c>
      <c r="J104" s="182">
        <f>Q24</f>
        <v>3</v>
      </c>
      <c r="K104" s="182"/>
      <c r="L104" s="183">
        <f>I24</f>
        <v>0</v>
      </c>
      <c r="M104" s="183">
        <f>M24</f>
        <v>0</v>
      </c>
      <c r="N104" s="183">
        <f>Q24</f>
        <v>3</v>
      </c>
      <c r="O104" s="183"/>
      <c r="P104" s="183">
        <f>I24</f>
        <v>0</v>
      </c>
      <c r="Q104" s="183">
        <f>M24</f>
        <v>0</v>
      </c>
      <c r="R104" s="183">
        <f>Q24</f>
        <v>3</v>
      </c>
      <c r="S104" s="184">
        <f>I24</f>
        <v>0</v>
      </c>
      <c r="T104" s="184">
        <f>M24</f>
        <v>0</v>
      </c>
      <c r="U104" s="184">
        <f>S104</f>
        <v>0</v>
      </c>
      <c r="V104" s="183">
        <f>T104</f>
        <v>0</v>
      </c>
      <c r="W104" s="176"/>
      <c r="X104" s="176"/>
      <c r="Y104" s="176"/>
      <c r="Z104" s="176"/>
      <c r="AA104" s="176"/>
      <c r="AE104" s="225"/>
      <c r="AF104" s="225"/>
    </row>
    <row r="105" spans="1:32" hidden="1" x14ac:dyDescent="0.25">
      <c r="A105" s="110"/>
      <c r="B105" s="110"/>
      <c r="C105" s="181" t="s">
        <v>8</v>
      </c>
      <c r="D105" s="181"/>
      <c r="E105" s="187">
        <f>IF($V$26&lt;&gt;"ok",0,S33)</f>
        <v>0</v>
      </c>
      <c r="F105" s="187">
        <f>IF($V$26&lt;&gt;"ok",0,T33)</f>
        <v>0</v>
      </c>
      <c r="G105" s="182">
        <f>IF($V$26&lt;&gt;"ok",0,SUM(Z33:Z39))</f>
        <v>0</v>
      </c>
      <c r="H105" s="185">
        <f>IF(OR(E105="",$H$20="",$H$20=0),0,E105/$H$20)</f>
        <v>0</v>
      </c>
      <c r="I105" s="185">
        <f>IF(OR(F105="",$H$20="",$H$20=0),0,F105/$H$20)</f>
        <v>0</v>
      </c>
      <c r="J105" s="185">
        <f t="shared" ref="H105:J107" si="35">IF(OR(G105="",$H$20="",$H$20=0),0,G105/$H$20)</f>
        <v>0</v>
      </c>
      <c r="K105" s="185"/>
      <c r="L105" s="185">
        <f t="shared" ref="L105:N109" si="36">IF(OR(E105="",$H$21="",$H$21=0),0,E105/$H$21)</f>
        <v>0</v>
      </c>
      <c r="M105" s="185">
        <f t="shared" si="36"/>
        <v>0</v>
      </c>
      <c r="N105" s="185">
        <f t="shared" si="36"/>
        <v>0</v>
      </c>
      <c r="O105" s="185"/>
      <c r="P105" s="185">
        <f>IF(OR(E105="",$H$22="",$H$22=0),0,E105/$H$22)</f>
        <v>0</v>
      </c>
      <c r="Q105" s="185">
        <f>IF(OR(F105="",$H$22="",$H$22=0),0,F105/$H$22)</f>
        <v>0</v>
      </c>
      <c r="R105" s="185">
        <f>IF(OR(G105="",$H$22="",$H$22=0),0,G105/$H$22)</f>
        <v>0</v>
      </c>
      <c r="S105" s="184" t="str">
        <f>IF(AND(H33="",I33="",J33=""),"",E105)</f>
        <v/>
      </c>
      <c r="T105" s="184" t="str">
        <f>IF(AND(L33="",M33="",N33=""),"",F105)</f>
        <v/>
      </c>
      <c r="U105" s="184" t="str">
        <f>IF(AND(H33="",I33="",J33=""),"",H105)</f>
        <v/>
      </c>
      <c r="V105" s="184" t="str">
        <f>IF(AND(L33="",M33="",N33=""),"",I105)</f>
        <v/>
      </c>
      <c r="W105" s="176"/>
      <c r="X105" s="176" t="str">
        <f>IF(COUNTBLANK(S105:V105)=4,"",IF(SUM(S105:V105)=0,"","oui"))</f>
        <v/>
      </c>
      <c r="Y105" s="176"/>
      <c r="Z105" s="176"/>
      <c r="AA105" s="176"/>
      <c r="AE105" s="225"/>
      <c r="AF105" s="225"/>
    </row>
    <row r="106" spans="1:32" hidden="1" x14ac:dyDescent="0.25">
      <c r="A106" s="110"/>
      <c r="B106" s="110"/>
      <c r="C106" s="181" t="s">
        <v>6</v>
      </c>
      <c r="D106" s="181"/>
      <c r="E106" s="182">
        <f>IF($V$26&lt;&gt;"ok",0,SUM(X34:X40))</f>
        <v>0</v>
      </c>
      <c r="F106" s="182">
        <f>IF($V$26&lt;&gt;"ok",0,SUM(Y34:Y40))</f>
        <v>0</v>
      </c>
      <c r="G106" s="182">
        <f>IF($V$26&lt;&gt;"ok",0,SUM(Z34:Z40))</f>
        <v>0</v>
      </c>
      <c r="H106" s="185">
        <f t="shared" si="35"/>
        <v>0</v>
      </c>
      <c r="I106" s="185">
        <f t="shared" si="35"/>
        <v>0</v>
      </c>
      <c r="J106" s="185">
        <f t="shared" si="35"/>
        <v>0</v>
      </c>
      <c r="K106" s="185"/>
      <c r="L106" s="185">
        <f t="shared" si="36"/>
        <v>0</v>
      </c>
      <c r="M106" s="185">
        <f t="shared" si="36"/>
        <v>0</v>
      </c>
      <c r="N106" s="185">
        <f t="shared" si="36"/>
        <v>0</v>
      </c>
      <c r="O106" s="185"/>
      <c r="P106" s="185">
        <f t="shared" ref="P106:R109" si="37">IF(OR(E106="",$H$22="",$H$22=0),0,E106/$H$22)</f>
        <v>0</v>
      </c>
      <c r="Q106" s="185">
        <f t="shared" si="37"/>
        <v>0</v>
      </c>
      <c r="R106" s="185">
        <f t="shared" si="37"/>
        <v>0</v>
      </c>
      <c r="S106" s="184" t="str">
        <f>IF(COUNTBLANK(H34:J40)=21,"",E106)</f>
        <v/>
      </c>
      <c r="T106" s="184" t="str">
        <f>IF(COUNTBLANK(L34:N40)=21,"",F106)</f>
        <v/>
      </c>
      <c r="U106" s="184" t="str">
        <f>IF(COUNTBLANK(H34:J40)=21,"",H106)</f>
        <v/>
      </c>
      <c r="V106" s="176" t="str">
        <f>IF(COUNTBLANK(L34:N40)=21,"",I106)</f>
        <v/>
      </c>
      <c r="W106" s="176"/>
      <c r="X106" s="176" t="str">
        <f t="shared" ref="X106:X111" si="38">IF(COUNTBLANK(S106:V106)=4,"",IF(SUM(S106:V106)=0,"","oui"))</f>
        <v/>
      </c>
      <c r="Y106" s="176"/>
      <c r="Z106" s="176"/>
      <c r="AA106" s="176"/>
      <c r="AE106" s="225"/>
      <c r="AF106" s="225"/>
    </row>
    <row r="107" spans="1:32" hidden="1" x14ac:dyDescent="0.25">
      <c r="A107" s="110"/>
      <c r="B107" s="110"/>
      <c r="C107" s="186" t="s">
        <v>76</v>
      </c>
      <c r="D107" s="186"/>
      <c r="E107" s="182">
        <f>IF($V$26&lt;&gt;"ok",0,SUM(X34:X37))</f>
        <v>0</v>
      </c>
      <c r="F107" s="182">
        <f>IF($V$26&lt;&gt;"ok",0,SUM(Y34:Y37))</f>
        <v>0</v>
      </c>
      <c r="G107" s="182">
        <f>IF($V$26&lt;&gt;"ok",0,SUM(Z34:Z37))</f>
        <v>0</v>
      </c>
      <c r="H107" s="185">
        <f t="shared" si="35"/>
        <v>0</v>
      </c>
      <c r="I107" s="185">
        <f t="shared" si="35"/>
        <v>0</v>
      </c>
      <c r="J107" s="185">
        <f t="shared" si="35"/>
        <v>0</v>
      </c>
      <c r="K107" s="185"/>
      <c r="L107" s="185">
        <f t="shared" si="36"/>
        <v>0</v>
      </c>
      <c r="M107" s="185">
        <f t="shared" si="36"/>
        <v>0</v>
      </c>
      <c r="N107" s="185">
        <f t="shared" si="36"/>
        <v>0</v>
      </c>
      <c r="O107" s="185"/>
      <c r="P107" s="185">
        <f t="shared" si="37"/>
        <v>0</v>
      </c>
      <c r="Q107" s="185">
        <f t="shared" si="37"/>
        <v>0</v>
      </c>
      <c r="R107" s="185">
        <f t="shared" si="37"/>
        <v>0</v>
      </c>
      <c r="S107" s="184" t="str">
        <f>IF(COUNTBLANK(H34:J37)=12,"",E107)</f>
        <v/>
      </c>
      <c r="T107" s="184" t="str">
        <f>IF(COUNTBLANK(L34:N37)=12,"",F107)</f>
        <v/>
      </c>
      <c r="U107" s="184" t="str">
        <f>IF(COUNTBLANK(H34:J37)=12,"",H107)</f>
        <v/>
      </c>
      <c r="V107" s="176" t="str">
        <f>IF(COUNTBLANK(L34:N37)=12,"",I107)</f>
        <v/>
      </c>
      <c r="W107" s="176"/>
      <c r="X107" s="176" t="str">
        <f t="shared" si="38"/>
        <v/>
      </c>
      <c r="Y107" s="176"/>
      <c r="Z107" s="176"/>
      <c r="AA107" s="176"/>
      <c r="AE107" s="225"/>
      <c r="AF107" s="225"/>
    </row>
    <row r="108" spans="1:32" hidden="1" x14ac:dyDescent="0.25">
      <c r="A108" s="110"/>
      <c r="B108" s="110"/>
      <c r="C108" s="181" t="s">
        <v>96</v>
      </c>
      <c r="D108" s="181"/>
      <c r="E108" s="182">
        <f t="shared" ref="E108:G109" si="39">IF($V$26&lt;&gt;"ok",0,SUM(X41))</f>
        <v>0</v>
      </c>
      <c r="F108" s="182">
        <f t="shared" si="39"/>
        <v>0</v>
      </c>
      <c r="G108" s="182">
        <f t="shared" si="39"/>
        <v>0</v>
      </c>
      <c r="H108" s="185">
        <f t="shared" ref="H108:J109" si="40">IF(OR(E108="",$H$20="",$H$20=0),0,E108/$H$20)</f>
        <v>0</v>
      </c>
      <c r="I108" s="185">
        <f t="shared" si="40"/>
        <v>0</v>
      </c>
      <c r="J108" s="185">
        <f t="shared" si="40"/>
        <v>0</v>
      </c>
      <c r="K108" s="185"/>
      <c r="L108" s="185">
        <f>IF(OR(E108="",$H$21="",$H$21=0),0,E108/$H$21)</f>
        <v>0</v>
      </c>
      <c r="M108" s="185">
        <f t="shared" ref="M108" si="41">IF(OR(F108="",$H$21="",$H$21=0),0,F108/$H$21)</f>
        <v>0</v>
      </c>
      <c r="N108" s="185">
        <f t="shared" ref="N108" si="42">IF(OR(G108="",$H$21="",$H$21=0),0,G108/$H$21)</f>
        <v>0</v>
      </c>
      <c r="O108" s="185"/>
      <c r="P108" s="185">
        <f t="shared" ref="P108" si="43">IF(OR(E108="",$H$22="",$H$22=0),0,E108/$H$22)</f>
        <v>0</v>
      </c>
      <c r="Q108" s="185">
        <f t="shared" ref="Q108" si="44">IF(OR(F108="",$H$22="",$H$22=0),0,F108/$H$22)</f>
        <v>0</v>
      </c>
      <c r="R108" s="185">
        <f t="shared" ref="R108" si="45">IF(OR(G108="",$H$22="",$H$22=0),0,G108/$H$22)</f>
        <v>0</v>
      </c>
      <c r="S108" s="184" t="str">
        <f>IF(AND(H41="",I41="",J41=""),"",E108)</f>
        <v/>
      </c>
      <c r="T108" s="184" t="str">
        <f>IF(AND(L41="",M41="",N41=""),"",F108)</f>
        <v/>
      </c>
      <c r="U108" s="184" t="str">
        <f>IF(AND(H41="",I41="",J41=""),"",H108)</f>
        <v/>
      </c>
      <c r="V108" s="176" t="str">
        <f>IF(AND(L41="",M41="",N41=""),"",I108)</f>
        <v/>
      </c>
      <c r="W108" s="176"/>
      <c r="X108" s="176" t="str">
        <f t="shared" si="38"/>
        <v/>
      </c>
      <c r="Y108" s="176"/>
      <c r="Z108" s="176"/>
      <c r="AA108" s="176"/>
      <c r="AE108" s="225"/>
      <c r="AF108" s="225"/>
    </row>
    <row r="109" spans="1:32" ht="15" hidden="1" customHeight="1" x14ac:dyDescent="0.25">
      <c r="A109" s="110"/>
      <c r="B109" s="110"/>
      <c r="C109" s="181" t="s">
        <v>95</v>
      </c>
      <c r="D109" s="181"/>
      <c r="E109" s="182">
        <f t="shared" si="39"/>
        <v>0</v>
      </c>
      <c r="F109" s="182">
        <f t="shared" si="39"/>
        <v>0</v>
      </c>
      <c r="G109" s="182">
        <f t="shared" si="39"/>
        <v>0</v>
      </c>
      <c r="H109" s="185">
        <f t="shared" si="40"/>
        <v>0</v>
      </c>
      <c r="I109" s="185">
        <f t="shared" si="40"/>
        <v>0</v>
      </c>
      <c r="J109" s="185">
        <f t="shared" si="40"/>
        <v>0</v>
      </c>
      <c r="K109" s="185"/>
      <c r="L109" s="185">
        <f>IF(OR(E109="",$H$21="",$H$21=0),0,E109/$H$21)</f>
        <v>0</v>
      </c>
      <c r="M109" s="185">
        <f t="shared" si="36"/>
        <v>0</v>
      </c>
      <c r="N109" s="185">
        <f t="shared" si="36"/>
        <v>0</v>
      </c>
      <c r="O109" s="185"/>
      <c r="P109" s="185">
        <f t="shared" si="37"/>
        <v>0</v>
      </c>
      <c r="Q109" s="185">
        <f t="shared" si="37"/>
        <v>0</v>
      </c>
      <c r="R109" s="185">
        <f t="shared" si="37"/>
        <v>0</v>
      </c>
      <c r="S109" s="184" t="str">
        <f>IF(AND(H42="",I42="",J42=""),"",E109)</f>
        <v/>
      </c>
      <c r="T109" s="184" t="str">
        <f>IF(AND(L42="",M42="",N42=""),"",F109)</f>
        <v/>
      </c>
      <c r="U109" s="184" t="str">
        <f>IF(AND(H42="",I42="",J42=""),"",H109)</f>
        <v/>
      </c>
      <c r="V109" s="176" t="str">
        <f>IF(AND(L42="",M42="",N42=""),"",I109)</f>
        <v/>
      </c>
      <c r="W109" s="176"/>
      <c r="X109" s="176" t="str">
        <f t="shared" si="38"/>
        <v/>
      </c>
      <c r="Y109" s="176"/>
      <c r="Z109" s="176"/>
      <c r="AA109" s="176"/>
      <c r="AE109" s="225"/>
      <c r="AF109" s="225"/>
    </row>
    <row r="110" spans="1:32" hidden="1" x14ac:dyDescent="0.25">
      <c r="A110" s="110"/>
      <c r="B110" s="110"/>
      <c r="C110" s="181" t="s">
        <v>10</v>
      </c>
      <c r="D110" s="181"/>
      <c r="E110" s="182">
        <f t="shared" ref="E110:G111" si="46">IF($V$26&lt;&gt;"ok",0,X43)</f>
        <v>0</v>
      </c>
      <c r="F110" s="182">
        <f t="shared" si="46"/>
        <v>0</v>
      </c>
      <c r="G110" s="182">
        <f t="shared" si="46"/>
        <v>0</v>
      </c>
      <c r="H110" s="182">
        <f>IF($V$26&lt;&gt;"ok",0,I43)</f>
        <v>0</v>
      </c>
      <c r="I110" s="182">
        <f>IF($V$26&lt;&gt;"ok",0,M43)</f>
        <v>0</v>
      </c>
      <c r="J110" s="182">
        <f>IF($V$26&lt;&gt;"ok",0,Q43)</f>
        <v>0</v>
      </c>
      <c r="K110" s="182"/>
      <c r="L110" s="183">
        <f>IF($V$26&lt;&gt;"ok",0,I43)</f>
        <v>0</v>
      </c>
      <c r="M110" s="183">
        <f>IF($V$26&lt;&gt;"ok",0,M43)</f>
        <v>0</v>
      </c>
      <c r="N110" s="183">
        <f>IF($V$26&lt;&gt;"ok",0,Q43)</f>
        <v>0</v>
      </c>
      <c r="O110" s="183"/>
      <c r="P110" s="183">
        <f>IF($V$26&lt;&gt;"ok",0,I43)</f>
        <v>0</v>
      </c>
      <c r="Q110" s="183">
        <f>IF($V$26&lt;&gt;"ok",0,M43)</f>
        <v>0</v>
      </c>
      <c r="R110" s="183">
        <f>IF($V$26&lt;&gt;"ok",0,Q43)</f>
        <v>0</v>
      </c>
      <c r="S110" s="184" t="str">
        <f>IF(AND(H43="",I43="",J43=""),"",E110)</f>
        <v/>
      </c>
      <c r="T110" s="184" t="str">
        <f>IF(AND(L43="",M43="",N43=""),"",F110)</f>
        <v/>
      </c>
      <c r="U110" s="184" t="str">
        <f>IF(AND(H43="",I43="",J43=""),"",H110)</f>
        <v/>
      </c>
      <c r="V110" s="176" t="str">
        <f>IF(AND(L43="",M43="",N43=""),"",I110)</f>
        <v/>
      </c>
      <c r="W110" s="176"/>
      <c r="X110" s="176" t="str">
        <f t="shared" si="38"/>
        <v/>
      </c>
      <c r="Y110" s="176"/>
      <c r="Z110" s="176"/>
      <c r="AA110" s="176"/>
      <c r="AE110" s="225"/>
      <c r="AF110" s="225"/>
    </row>
    <row r="111" spans="1:32" hidden="1" x14ac:dyDescent="0.25">
      <c r="A111" s="110"/>
      <c r="B111" s="110"/>
      <c r="C111" s="181" t="s">
        <v>9</v>
      </c>
      <c r="D111" s="181"/>
      <c r="E111" s="182">
        <f t="shared" si="46"/>
        <v>0</v>
      </c>
      <c r="F111" s="182">
        <f t="shared" si="46"/>
        <v>0</v>
      </c>
      <c r="G111" s="182">
        <f t="shared" si="46"/>
        <v>0</v>
      </c>
      <c r="H111" s="185">
        <f>IF(OR(E111="",$H$20="",$H$20=0),0,E111/$H$20)</f>
        <v>0</v>
      </c>
      <c r="I111" s="185">
        <f>IF(OR(F111="",$H$20="",$H$20=0),0,F111/$H$20)</f>
        <v>0</v>
      </c>
      <c r="J111" s="185">
        <f>IF(OR(G111="",$H$20="",$H$20=0),0,G111/$H$20)</f>
        <v>0</v>
      </c>
      <c r="K111" s="185"/>
      <c r="L111" s="185">
        <f t="shared" ref="L111:N115" si="47">IF(OR(E111="",$H$21="",$H$21=0),0,E111/$H$21)</f>
        <v>0</v>
      </c>
      <c r="M111" s="185">
        <f t="shared" si="47"/>
        <v>0</v>
      </c>
      <c r="N111" s="185">
        <f t="shared" si="47"/>
        <v>0</v>
      </c>
      <c r="O111" s="185"/>
      <c r="P111" s="185">
        <f t="shared" ref="P111:R115" si="48">IF(OR(E111="",$H$22="",$H$22=0),0,E111/$H$22)</f>
        <v>0</v>
      </c>
      <c r="Q111" s="185">
        <f t="shared" si="48"/>
        <v>0</v>
      </c>
      <c r="R111" s="185">
        <f t="shared" si="48"/>
        <v>0</v>
      </c>
      <c r="S111" s="184" t="str">
        <f>IF(AND(H44="",I44="",J44=""),"",E111)</f>
        <v/>
      </c>
      <c r="T111" s="184" t="str">
        <f>IF(AND(L44="",M44="",N44=""),"",F111)</f>
        <v/>
      </c>
      <c r="U111" s="184" t="str">
        <f>IF(AND(H44="",I44="",J44=""),"",H111)</f>
        <v/>
      </c>
      <c r="V111" s="176" t="str">
        <f>IF(AND(L44="",M44="",N44=""),"",I111)</f>
        <v/>
      </c>
      <c r="W111" s="176"/>
      <c r="X111" s="176" t="str">
        <f t="shared" si="38"/>
        <v/>
      </c>
      <c r="Y111" s="176"/>
      <c r="Z111" s="176"/>
      <c r="AA111" s="176"/>
      <c r="AE111" s="225"/>
      <c r="AF111" s="225"/>
    </row>
    <row r="112" spans="1:32" hidden="1" x14ac:dyDescent="0.25">
      <c r="A112" s="110"/>
      <c r="B112" s="110"/>
      <c r="C112" s="181" t="s">
        <v>3</v>
      </c>
      <c r="D112" s="181"/>
      <c r="E112" s="187">
        <v>0</v>
      </c>
      <c r="F112" s="187">
        <v>0</v>
      </c>
      <c r="G112" s="187">
        <v>0</v>
      </c>
      <c r="H112" s="187">
        <v>0</v>
      </c>
      <c r="I112" s="187">
        <f t="shared" ref="I112:J115" si="49">IF(OR(F112="",$H$20="",$H$20=0),0,F112/$H$20)</f>
        <v>0</v>
      </c>
      <c r="J112" s="187">
        <f t="shared" si="49"/>
        <v>0</v>
      </c>
      <c r="K112" s="187"/>
      <c r="L112" s="187">
        <f t="shared" si="47"/>
        <v>0</v>
      </c>
      <c r="M112" s="187">
        <f t="shared" si="47"/>
        <v>0</v>
      </c>
      <c r="N112" s="187">
        <f t="shared" si="47"/>
        <v>0</v>
      </c>
      <c r="O112" s="187"/>
      <c r="P112" s="187">
        <f t="shared" si="48"/>
        <v>0</v>
      </c>
      <c r="Q112" s="187">
        <f t="shared" si="48"/>
        <v>0</v>
      </c>
      <c r="R112" s="187">
        <f t="shared" si="48"/>
        <v>0</v>
      </c>
      <c r="S112" s="184"/>
      <c r="T112" s="184"/>
      <c r="U112" s="184"/>
      <c r="V112" s="176"/>
      <c r="W112" s="176"/>
      <c r="X112" s="176"/>
      <c r="Y112" s="176"/>
      <c r="Z112" s="176"/>
      <c r="AA112" s="176"/>
      <c r="AE112" s="225"/>
      <c r="AF112" s="225"/>
    </row>
    <row r="113" spans="1:56" hidden="1" x14ac:dyDescent="0.25">
      <c r="A113" s="110"/>
      <c r="B113" s="110"/>
      <c r="C113" s="181" t="s">
        <v>4</v>
      </c>
      <c r="D113" s="181"/>
      <c r="E113" s="187">
        <v>0</v>
      </c>
      <c r="F113" s="187">
        <v>0</v>
      </c>
      <c r="G113" s="187">
        <v>0</v>
      </c>
      <c r="H113" s="187">
        <v>0</v>
      </c>
      <c r="I113" s="187">
        <f t="shared" si="49"/>
        <v>0</v>
      </c>
      <c r="J113" s="187">
        <f t="shared" si="49"/>
        <v>0</v>
      </c>
      <c r="K113" s="187"/>
      <c r="L113" s="187">
        <f t="shared" si="47"/>
        <v>0</v>
      </c>
      <c r="M113" s="187">
        <f t="shared" si="47"/>
        <v>0</v>
      </c>
      <c r="N113" s="187">
        <f t="shared" si="47"/>
        <v>0</v>
      </c>
      <c r="O113" s="187"/>
      <c r="P113" s="187">
        <f t="shared" si="48"/>
        <v>0</v>
      </c>
      <c r="Q113" s="187">
        <f t="shared" si="48"/>
        <v>0</v>
      </c>
      <c r="R113" s="187">
        <f t="shared" si="48"/>
        <v>0</v>
      </c>
      <c r="S113" s="184"/>
      <c r="T113" s="184"/>
      <c r="U113" s="184"/>
      <c r="V113" s="176"/>
      <c r="W113" s="176"/>
      <c r="X113" s="176"/>
      <c r="Y113" s="176"/>
      <c r="Z113" s="176"/>
      <c r="AA113" s="176"/>
      <c r="AE113" s="225"/>
      <c r="AF113" s="225"/>
    </row>
    <row r="114" spans="1:56" hidden="1" x14ac:dyDescent="0.25">
      <c r="A114" s="110"/>
      <c r="B114" s="110"/>
      <c r="C114" s="181" t="s">
        <v>34</v>
      </c>
      <c r="D114" s="181"/>
      <c r="E114" s="187">
        <v>0</v>
      </c>
      <c r="F114" s="187">
        <v>0</v>
      </c>
      <c r="G114" s="187">
        <v>0</v>
      </c>
      <c r="H114" s="187">
        <v>0</v>
      </c>
      <c r="I114" s="187">
        <f t="shared" si="49"/>
        <v>0</v>
      </c>
      <c r="J114" s="187">
        <f t="shared" si="49"/>
        <v>0</v>
      </c>
      <c r="K114" s="187"/>
      <c r="L114" s="187">
        <f t="shared" si="47"/>
        <v>0</v>
      </c>
      <c r="M114" s="187">
        <f t="shared" si="47"/>
        <v>0</v>
      </c>
      <c r="N114" s="187">
        <f t="shared" si="47"/>
        <v>0</v>
      </c>
      <c r="O114" s="187"/>
      <c r="P114" s="187">
        <f t="shared" si="48"/>
        <v>0</v>
      </c>
      <c r="Q114" s="187">
        <f t="shared" si="48"/>
        <v>0</v>
      </c>
      <c r="R114" s="187">
        <f t="shared" si="48"/>
        <v>0</v>
      </c>
      <c r="S114" s="184"/>
      <c r="T114" s="184"/>
      <c r="U114" s="184"/>
      <c r="V114" s="176"/>
      <c r="W114" s="176"/>
      <c r="X114" s="176"/>
      <c r="Y114" s="176"/>
      <c r="Z114" s="176"/>
      <c r="AA114" s="176"/>
      <c r="AE114" s="225"/>
      <c r="AF114" s="225"/>
    </row>
    <row r="115" spans="1:56" hidden="1" x14ac:dyDescent="0.25">
      <c r="A115" s="110"/>
      <c r="B115" s="110"/>
      <c r="C115" s="188" t="s">
        <v>5</v>
      </c>
      <c r="D115" s="188"/>
      <c r="E115" s="187">
        <v>0</v>
      </c>
      <c r="F115" s="187">
        <v>0</v>
      </c>
      <c r="G115" s="187">
        <v>0</v>
      </c>
      <c r="H115" s="187">
        <v>0</v>
      </c>
      <c r="I115" s="187">
        <f t="shared" si="49"/>
        <v>0</v>
      </c>
      <c r="J115" s="187">
        <f t="shared" si="49"/>
        <v>0</v>
      </c>
      <c r="K115" s="187"/>
      <c r="L115" s="187">
        <f t="shared" si="47"/>
        <v>0</v>
      </c>
      <c r="M115" s="187">
        <f t="shared" si="47"/>
        <v>0</v>
      </c>
      <c r="N115" s="187">
        <f t="shared" si="47"/>
        <v>0</v>
      </c>
      <c r="O115" s="187"/>
      <c r="P115" s="187">
        <f t="shared" si="48"/>
        <v>0</v>
      </c>
      <c r="Q115" s="187">
        <f t="shared" si="48"/>
        <v>0</v>
      </c>
      <c r="R115" s="187">
        <f t="shared" si="48"/>
        <v>0</v>
      </c>
      <c r="S115" s="184"/>
      <c r="T115" s="184"/>
      <c r="U115" s="184"/>
      <c r="V115" s="176"/>
      <c r="W115" s="176"/>
      <c r="X115" s="176"/>
      <c r="Y115" s="176"/>
      <c r="Z115" s="176"/>
      <c r="AA115" s="176"/>
      <c r="AE115" s="225"/>
      <c r="AF115" s="225"/>
    </row>
    <row r="116" spans="1:56" hidden="1" x14ac:dyDescent="0.25">
      <c r="A116" s="110"/>
      <c r="B116" s="110"/>
      <c r="C116" s="188"/>
      <c r="D116" s="188"/>
      <c r="E116" s="182"/>
      <c r="F116" s="182"/>
      <c r="G116" s="182"/>
      <c r="H116" s="182"/>
      <c r="I116" s="182"/>
      <c r="J116" s="182"/>
      <c r="K116" s="182"/>
      <c r="L116" s="183"/>
      <c r="M116" s="183"/>
      <c r="N116" s="183"/>
      <c r="O116" s="183"/>
      <c r="P116" s="183"/>
      <c r="Q116" s="183"/>
      <c r="R116" s="183"/>
      <c r="S116" s="184"/>
      <c r="T116" s="184"/>
      <c r="U116" s="184"/>
      <c r="V116" s="176"/>
      <c r="W116" s="176"/>
      <c r="X116" s="176"/>
      <c r="Y116" s="176"/>
      <c r="Z116" s="176"/>
      <c r="AA116" s="176"/>
      <c r="AE116" s="225"/>
      <c r="AF116" s="225"/>
    </row>
    <row r="117" spans="1:56" hidden="1" x14ac:dyDescent="0.25">
      <c r="A117" s="110"/>
      <c r="B117" s="110"/>
      <c r="C117" s="189"/>
      <c r="D117" s="189"/>
      <c r="E117" s="190">
        <f>E104</f>
        <v>0</v>
      </c>
      <c r="F117" s="190">
        <f t="shared" ref="F117:R117" si="50">F104</f>
        <v>0</v>
      </c>
      <c r="G117" s="190">
        <f t="shared" si="50"/>
        <v>3</v>
      </c>
      <c r="H117" s="190">
        <f t="shared" si="50"/>
        <v>0</v>
      </c>
      <c r="I117" s="190">
        <f t="shared" si="50"/>
        <v>0</v>
      </c>
      <c r="J117" s="190">
        <f t="shared" si="50"/>
        <v>3</v>
      </c>
      <c r="K117" s="190"/>
      <c r="L117" s="191">
        <f t="shared" si="50"/>
        <v>0</v>
      </c>
      <c r="M117" s="191">
        <f t="shared" si="50"/>
        <v>0</v>
      </c>
      <c r="N117" s="191">
        <f t="shared" si="50"/>
        <v>3</v>
      </c>
      <c r="O117" s="191"/>
      <c r="P117" s="191">
        <f t="shared" si="50"/>
        <v>0</v>
      </c>
      <c r="Q117" s="191">
        <f t="shared" si="50"/>
        <v>0</v>
      </c>
      <c r="R117" s="191">
        <f t="shared" si="50"/>
        <v>3</v>
      </c>
      <c r="S117" s="192"/>
      <c r="T117" s="192"/>
      <c r="U117" s="192"/>
      <c r="V117" s="176"/>
      <c r="W117" s="176"/>
      <c r="X117" s="176"/>
      <c r="Y117" s="176"/>
      <c r="Z117" s="176"/>
      <c r="AA117" s="176"/>
      <c r="AE117" s="225"/>
      <c r="AF117" s="225"/>
    </row>
    <row r="118" spans="1:56" hidden="1" x14ac:dyDescent="0.25">
      <c r="A118" s="110"/>
      <c r="B118" s="110"/>
      <c r="C118" s="181" t="s">
        <v>73</v>
      </c>
      <c r="D118" s="181"/>
      <c r="E118" s="182">
        <f>IF($V$26&lt;&gt;"ok",0,SUM(E105:E115)-E107)</f>
        <v>0</v>
      </c>
      <c r="F118" s="182">
        <f>IF($V$26&lt;&gt;"ok",0,SUM(F105:F115)-F107)</f>
        <v>0</v>
      </c>
      <c r="G118" s="182">
        <f>IF($V$26&lt;&gt;"ok",0,SUM(G105:G115)-G107)</f>
        <v>0</v>
      </c>
      <c r="H118" s="182">
        <f>IF(OR($H$20="",$H$20=0),0,E118/$H$20)</f>
        <v>0</v>
      </c>
      <c r="I118" s="182">
        <f t="shared" ref="H118:J119" si="51">IF(OR($H$20="",$H$20=0),0,F118/$H$20)</f>
        <v>0</v>
      </c>
      <c r="J118" s="182">
        <f t="shared" si="51"/>
        <v>0</v>
      </c>
      <c r="K118" s="182"/>
      <c r="L118" s="182">
        <f t="shared" ref="L118:N119" si="52">IF(OR($H$21="",$H$21=0),0,E118/$H$21)</f>
        <v>0</v>
      </c>
      <c r="M118" s="182">
        <f t="shared" si="52"/>
        <v>0</v>
      </c>
      <c r="N118" s="182">
        <f t="shared" si="52"/>
        <v>0</v>
      </c>
      <c r="O118" s="182"/>
      <c r="P118" s="182">
        <f t="shared" ref="P118:R119" si="53">IF(OR($H$22="",$H$22=0),0,E118/$H$22)</f>
        <v>0</v>
      </c>
      <c r="Q118" s="182">
        <f t="shared" si="53"/>
        <v>0</v>
      </c>
      <c r="R118" s="182">
        <f t="shared" si="53"/>
        <v>0</v>
      </c>
      <c r="S118" s="184" t="str">
        <f>IF(COUNTBLANK(S105:S115)=11,"",E118)</f>
        <v/>
      </c>
      <c r="T118" s="184" t="str">
        <f>IF(COUNTBLANK(T105:T115)=11,"",F118)</f>
        <v/>
      </c>
      <c r="U118" s="184" t="str">
        <f>IF(COUNTBLANK(U105:U115)=11,"",H118)</f>
        <v/>
      </c>
      <c r="V118" s="184" t="str">
        <f>IF(COUNTBLANK(V105:V115)=11,"",I118)</f>
        <v/>
      </c>
      <c r="W118" s="176"/>
      <c r="X118" s="176"/>
      <c r="Y118" s="176"/>
      <c r="Z118" s="176"/>
      <c r="AA118" s="176"/>
      <c r="AE118" s="225"/>
      <c r="AF118" s="225"/>
    </row>
    <row r="119" spans="1:56" hidden="1" x14ac:dyDescent="0.25">
      <c r="A119" s="110"/>
      <c r="B119" s="110"/>
      <c r="C119" s="181" t="s">
        <v>63</v>
      </c>
      <c r="D119" s="181"/>
      <c r="E119" s="182">
        <f>IF($V$26&lt;&gt;"ok",0,E118-J47)</f>
        <v>0</v>
      </c>
      <c r="F119" s="182">
        <f>IF($V$26&lt;&gt;"ok",0,+F118-N47)</f>
        <v>0</v>
      </c>
      <c r="G119" s="182">
        <f>IF($V$26&lt;&gt;"ok",0,G118-R47)</f>
        <v>0</v>
      </c>
      <c r="H119" s="182">
        <f t="shared" si="51"/>
        <v>0</v>
      </c>
      <c r="I119" s="182">
        <f t="shared" si="51"/>
        <v>0</v>
      </c>
      <c r="J119" s="182">
        <f t="shared" si="51"/>
        <v>0</v>
      </c>
      <c r="K119" s="182"/>
      <c r="L119" s="182">
        <f t="shared" si="52"/>
        <v>0</v>
      </c>
      <c r="M119" s="182">
        <f t="shared" si="52"/>
        <v>0</v>
      </c>
      <c r="N119" s="182">
        <f t="shared" si="52"/>
        <v>0</v>
      </c>
      <c r="O119" s="182"/>
      <c r="P119" s="182">
        <f t="shared" si="53"/>
        <v>0</v>
      </c>
      <c r="Q119" s="182">
        <f t="shared" si="53"/>
        <v>0</v>
      </c>
      <c r="R119" s="182">
        <f t="shared" si="53"/>
        <v>0</v>
      </c>
      <c r="S119" s="184" t="str">
        <f>IF(COUNTBLANK(S105:S115)=11,"",E119)</f>
        <v/>
      </c>
      <c r="T119" s="184" t="str">
        <f>IF(COUNTBLANK(T105:T115)=11,"",F119)</f>
        <v/>
      </c>
      <c r="U119" s="184" t="str">
        <f>IF(COUNTBLANK(U105:U115)=11,"",H119)</f>
        <v/>
      </c>
      <c r="V119" s="184" t="str">
        <f>IF(COUNTBLANK(V105:V115)=11,"",I119)</f>
        <v/>
      </c>
      <c r="W119" s="176"/>
      <c r="X119" s="176"/>
      <c r="Y119" s="176"/>
      <c r="Z119" s="176"/>
      <c r="AA119" s="176"/>
      <c r="AE119" s="225"/>
      <c r="AF119" s="225"/>
    </row>
    <row r="120" spans="1:56" hidden="1" x14ac:dyDescent="0.25">
      <c r="A120" s="110"/>
      <c r="B120" s="110"/>
      <c r="C120" s="181"/>
      <c r="D120" s="181"/>
      <c r="E120" s="182"/>
      <c r="F120" s="182"/>
      <c r="G120" s="182"/>
      <c r="H120" s="182"/>
      <c r="I120" s="182"/>
      <c r="J120" s="182"/>
      <c r="K120" s="182"/>
      <c r="L120" s="183"/>
      <c r="M120" s="183"/>
      <c r="N120" s="183"/>
      <c r="O120" s="183"/>
      <c r="P120" s="183"/>
      <c r="Q120" s="183"/>
      <c r="R120" s="183"/>
      <c r="S120" s="184"/>
      <c r="T120" s="184"/>
      <c r="U120" s="184"/>
      <c r="V120" s="176"/>
      <c r="W120" s="176"/>
      <c r="X120" s="176"/>
      <c r="Y120" s="176"/>
      <c r="Z120" s="176"/>
      <c r="AA120" s="176"/>
      <c r="AE120" s="225"/>
      <c r="AF120" s="225"/>
    </row>
    <row r="121" spans="1:56" s="58" customFormat="1" hidden="1" x14ac:dyDescent="0.25">
      <c r="A121" s="178"/>
      <c r="B121" s="178"/>
      <c r="C121" s="110"/>
      <c r="D121" s="110"/>
      <c r="E121" s="176"/>
      <c r="F121" s="176"/>
      <c r="G121" s="176"/>
      <c r="H121" s="176"/>
      <c r="I121" s="176"/>
      <c r="J121" s="176"/>
      <c r="K121" s="176"/>
      <c r="L121" s="176"/>
      <c r="M121" s="176"/>
      <c r="N121" s="176"/>
      <c r="O121" s="176"/>
      <c r="P121" s="176"/>
      <c r="Q121" s="176"/>
      <c r="R121" s="176"/>
      <c r="S121" s="177"/>
      <c r="T121" s="177"/>
      <c r="U121" s="177"/>
      <c r="V121" s="176"/>
      <c r="W121" s="176"/>
      <c r="X121" s="176"/>
      <c r="Y121" s="176"/>
      <c r="Z121" s="176"/>
      <c r="AA121" s="176"/>
      <c r="AB121" s="225"/>
      <c r="AC121" s="225"/>
      <c r="AD121" s="225"/>
      <c r="AE121" s="225"/>
      <c r="AF121" s="225"/>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30" hidden="1" x14ac:dyDescent="0.25">
      <c r="A122" s="110"/>
      <c r="B122" s="110"/>
      <c r="C122" s="193" t="s">
        <v>26</v>
      </c>
      <c r="D122" s="84"/>
      <c r="E122" s="71" t="str">
        <f t="shared" ref="E122:R122" si="54">E103</f>
        <v>€/ha</v>
      </c>
      <c r="F122" s="71" t="str">
        <f t="shared" si="54"/>
        <v>€/ha</v>
      </c>
      <c r="G122" s="71" t="str">
        <f t="shared" si="54"/>
        <v>€/ha</v>
      </c>
      <c r="H122" s="71" t="str">
        <f t="shared" si="54"/>
        <v>€/t rdt moyen</v>
      </c>
      <c r="I122" s="71" t="str">
        <f t="shared" si="54"/>
        <v>€/t rdt moyen</v>
      </c>
      <c r="J122" s="71" t="str">
        <f t="shared" si="54"/>
        <v>€/t rdt moyen</v>
      </c>
      <c r="K122" s="71"/>
      <c r="L122" s="194" t="str">
        <f t="shared" si="54"/>
        <v>€/t rdt min</v>
      </c>
      <c r="M122" s="71" t="str">
        <f t="shared" si="54"/>
        <v>€/t rdt min</v>
      </c>
      <c r="N122" s="71" t="str">
        <f t="shared" si="54"/>
        <v>€/t rdt min</v>
      </c>
      <c r="O122" s="71"/>
      <c r="P122" s="71" t="str">
        <f t="shared" si="54"/>
        <v>€/t rdt max</v>
      </c>
      <c r="Q122" s="71" t="str">
        <f t="shared" si="54"/>
        <v>€/t rdt max</v>
      </c>
      <c r="R122" s="71" t="str">
        <f t="shared" si="54"/>
        <v>€/t rdt max</v>
      </c>
      <c r="S122" s="180"/>
      <c r="T122" s="180"/>
      <c r="U122" s="180"/>
      <c r="V122" s="178"/>
      <c r="W122" s="178"/>
      <c r="X122" s="178"/>
      <c r="Y122" s="71"/>
      <c r="Z122" s="71"/>
      <c r="AA122" s="71"/>
      <c r="AE122" s="225"/>
      <c r="AF122" s="225"/>
    </row>
    <row r="123" spans="1:56" hidden="1" x14ac:dyDescent="0.25">
      <c r="A123" s="110"/>
      <c r="B123" s="110"/>
      <c r="C123" s="110"/>
      <c r="D123" s="110"/>
      <c r="E123" s="183">
        <f>I24</f>
        <v>0</v>
      </c>
      <c r="F123" s="183">
        <f>M24</f>
        <v>0</v>
      </c>
      <c r="G123" s="183">
        <f>Q24</f>
        <v>3</v>
      </c>
      <c r="H123" s="183">
        <f>I24</f>
        <v>0</v>
      </c>
      <c r="I123" s="183">
        <f>M24</f>
        <v>0</v>
      </c>
      <c r="J123" s="183">
        <f>Q24</f>
        <v>3</v>
      </c>
      <c r="K123" s="183"/>
      <c r="L123" s="195">
        <f>I24</f>
        <v>0</v>
      </c>
      <c r="M123" s="183">
        <f>M24</f>
        <v>0</v>
      </c>
      <c r="N123" s="183">
        <f>Q24</f>
        <v>3</v>
      </c>
      <c r="O123" s="183"/>
      <c r="P123" s="183">
        <f>I24</f>
        <v>0</v>
      </c>
      <c r="Q123" s="183">
        <f>M24</f>
        <v>0</v>
      </c>
      <c r="R123" s="183">
        <f>Q24</f>
        <v>3</v>
      </c>
      <c r="S123" s="184"/>
      <c r="T123" s="184"/>
      <c r="U123" s="184"/>
      <c r="V123" s="176"/>
      <c r="W123" s="176"/>
      <c r="X123" s="176"/>
      <c r="Y123" s="176"/>
      <c r="Z123" s="176"/>
      <c r="AA123" s="176"/>
      <c r="AE123" s="225"/>
      <c r="AF123" s="225"/>
    </row>
    <row r="124" spans="1:56" hidden="1" x14ac:dyDescent="0.25">
      <c r="A124" s="110"/>
      <c r="B124" s="110"/>
      <c r="C124" s="110" t="str">
        <f t="shared" ref="C124:C134" si="55">+C105</f>
        <v>Semences</v>
      </c>
      <c r="D124" s="110"/>
      <c r="E124" s="191">
        <f t="shared" ref="E124:G134" si="56">IF(E105="",0,E105-$E105)</f>
        <v>0</v>
      </c>
      <c r="F124" s="191">
        <f>IF(F105="",0,F105-$E105)</f>
        <v>0</v>
      </c>
      <c r="G124" s="191">
        <f t="shared" si="56"/>
        <v>0</v>
      </c>
      <c r="H124" s="191">
        <f t="shared" ref="H124:J134" si="57">H105-$H105</f>
        <v>0</v>
      </c>
      <c r="I124" s="183">
        <f t="shared" si="57"/>
        <v>0</v>
      </c>
      <c r="J124" s="183">
        <f>J105-$H105</f>
        <v>0</v>
      </c>
      <c r="K124" s="183"/>
      <c r="L124" s="183"/>
      <c r="M124" s="183">
        <f t="shared" ref="M124:N134" si="58">M105-$H105</f>
        <v>0</v>
      </c>
      <c r="N124" s="183">
        <f t="shared" si="58"/>
        <v>0</v>
      </c>
      <c r="O124" s="183"/>
      <c r="P124" s="183"/>
      <c r="Q124" s="183">
        <f t="shared" ref="Q124:R134" si="59">Q105-$H105</f>
        <v>0</v>
      </c>
      <c r="R124" s="183">
        <f t="shared" si="59"/>
        <v>0</v>
      </c>
      <c r="S124" s="184"/>
      <c r="T124" s="184"/>
      <c r="U124" s="184"/>
      <c r="V124" s="176"/>
      <c r="W124" s="176"/>
      <c r="X124" s="176"/>
      <c r="Y124" s="176"/>
      <c r="Z124" s="176"/>
      <c r="AA124" s="176"/>
      <c r="AE124" s="225"/>
      <c r="AF124" s="225"/>
    </row>
    <row r="125" spans="1:56" hidden="1" x14ac:dyDescent="0.25">
      <c r="A125" s="110"/>
      <c r="B125" s="110"/>
      <c r="C125" s="110" t="str">
        <f t="shared" si="55"/>
        <v>Engrais total</v>
      </c>
      <c r="D125" s="110"/>
      <c r="E125" s="191">
        <f t="shared" si="56"/>
        <v>0</v>
      </c>
      <c r="F125" s="191">
        <f>IF(F106="",0,F106-$E106)</f>
        <v>0</v>
      </c>
      <c r="G125" s="191">
        <f t="shared" si="56"/>
        <v>0</v>
      </c>
      <c r="H125" s="191">
        <f t="shared" si="57"/>
        <v>0</v>
      </c>
      <c r="I125" s="183">
        <f t="shared" si="57"/>
        <v>0</v>
      </c>
      <c r="J125" s="183">
        <f t="shared" si="57"/>
        <v>0</v>
      </c>
      <c r="K125" s="183"/>
      <c r="L125" s="183"/>
      <c r="M125" s="183">
        <f t="shared" si="58"/>
        <v>0</v>
      </c>
      <c r="N125" s="183">
        <f t="shared" si="58"/>
        <v>0</v>
      </c>
      <c r="O125" s="183"/>
      <c r="P125" s="183"/>
      <c r="Q125" s="183">
        <f t="shared" si="59"/>
        <v>0</v>
      </c>
      <c r="R125" s="183">
        <f t="shared" si="59"/>
        <v>0</v>
      </c>
      <c r="S125" s="184"/>
      <c r="T125" s="184"/>
      <c r="U125" s="184"/>
      <c r="V125" s="176"/>
      <c r="W125" s="176"/>
      <c r="X125" s="176"/>
      <c r="Y125" s="176"/>
      <c r="Z125" s="176"/>
      <c r="AA125" s="176"/>
      <c r="AE125" s="225"/>
      <c r="AF125" s="225"/>
    </row>
    <row r="126" spans="1:56" hidden="1" x14ac:dyDescent="0.25">
      <c r="A126" s="110"/>
      <c r="B126" s="110"/>
      <c r="C126" s="196" t="str">
        <f t="shared" si="55"/>
        <v>dont Azote simple</v>
      </c>
      <c r="D126" s="196"/>
      <c r="E126" s="191">
        <f t="shared" si="56"/>
        <v>0</v>
      </c>
      <c r="F126" s="191">
        <f t="shared" si="56"/>
        <v>0</v>
      </c>
      <c r="G126" s="191">
        <f t="shared" si="56"/>
        <v>0</v>
      </c>
      <c r="H126" s="191">
        <f t="shared" si="57"/>
        <v>0</v>
      </c>
      <c r="I126" s="183">
        <f t="shared" si="57"/>
        <v>0</v>
      </c>
      <c r="J126" s="183">
        <f t="shared" si="57"/>
        <v>0</v>
      </c>
      <c r="K126" s="183"/>
      <c r="L126" s="183"/>
      <c r="M126" s="183">
        <f t="shared" si="58"/>
        <v>0</v>
      </c>
      <c r="N126" s="183">
        <f t="shared" si="58"/>
        <v>0</v>
      </c>
      <c r="O126" s="183"/>
      <c r="P126" s="183"/>
      <c r="Q126" s="183">
        <f t="shared" si="59"/>
        <v>0</v>
      </c>
      <c r="R126" s="183">
        <f t="shared" si="59"/>
        <v>0</v>
      </c>
      <c r="S126" s="184"/>
      <c r="T126" s="184"/>
      <c r="U126" s="184"/>
      <c r="V126" s="176"/>
      <c r="W126" s="176"/>
      <c r="X126" s="176"/>
      <c r="Y126" s="176"/>
      <c r="Z126" s="176"/>
      <c r="AA126" s="176"/>
      <c r="AE126" s="225"/>
      <c r="AF126" s="225"/>
    </row>
    <row r="127" spans="1:56" hidden="1" x14ac:dyDescent="0.25">
      <c r="A127" s="110"/>
      <c r="B127" s="110"/>
      <c r="C127" s="110" t="str">
        <f t="shared" si="55"/>
        <v>Produits phytosanitaires</v>
      </c>
      <c r="D127" s="110"/>
      <c r="E127" s="191">
        <f>IF(E108="",0,E108-$E108)</f>
        <v>0</v>
      </c>
      <c r="F127" s="191">
        <f>IF(F108="",0,F108-$E108)</f>
        <v>0</v>
      </c>
      <c r="G127" s="191">
        <f>IF(G108="",0,G108-$E108)</f>
        <v>0</v>
      </c>
      <c r="H127" s="191">
        <f t="shared" si="57"/>
        <v>0</v>
      </c>
      <c r="I127" s="183">
        <f t="shared" si="57"/>
        <v>0</v>
      </c>
      <c r="J127" s="183">
        <f t="shared" si="57"/>
        <v>0</v>
      </c>
      <c r="K127" s="183"/>
      <c r="L127" s="183"/>
      <c r="M127" s="183">
        <f t="shared" si="58"/>
        <v>0</v>
      </c>
      <c r="N127" s="183">
        <f t="shared" si="58"/>
        <v>0</v>
      </c>
      <c r="O127" s="183"/>
      <c r="P127" s="183"/>
      <c r="Q127" s="183">
        <f t="shared" si="59"/>
        <v>0</v>
      </c>
      <c r="R127" s="183">
        <f t="shared" si="59"/>
        <v>0</v>
      </c>
      <c r="S127" s="184"/>
      <c r="T127" s="184"/>
      <c r="U127" s="184"/>
      <c r="V127" s="176"/>
      <c r="W127" s="176"/>
      <c r="X127" s="176"/>
      <c r="Y127" s="176"/>
      <c r="Z127" s="176"/>
      <c r="AA127" s="176"/>
      <c r="AE127" s="225"/>
      <c r="AF127" s="225"/>
    </row>
    <row r="128" spans="1:56" hidden="1" x14ac:dyDescent="0.25">
      <c r="A128" s="110"/>
      <c r="B128" s="110"/>
      <c r="C128" s="110" t="str">
        <f t="shared" si="55"/>
        <v>Stockage et/ou irrigation : énergie</v>
      </c>
      <c r="D128" s="110"/>
      <c r="E128" s="191">
        <f t="shared" si="56"/>
        <v>0</v>
      </c>
      <c r="F128" s="191">
        <f t="shared" si="56"/>
        <v>0</v>
      </c>
      <c r="G128" s="191">
        <f t="shared" si="56"/>
        <v>0</v>
      </c>
      <c r="H128" s="191">
        <f t="shared" si="57"/>
        <v>0</v>
      </c>
      <c r="I128" s="183">
        <f t="shared" si="57"/>
        <v>0</v>
      </c>
      <c r="J128" s="183">
        <f t="shared" si="57"/>
        <v>0</v>
      </c>
      <c r="K128" s="183"/>
      <c r="L128" s="183"/>
      <c r="M128" s="183">
        <f t="shared" si="58"/>
        <v>0</v>
      </c>
      <c r="N128" s="183">
        <f t="shared" si="58"/>
        <v>0</v>
      </c>
      <c r="O128" s="183"/>
      <c r="P128" s="183"/>
      <c r="Q128" s="183">
        <f t="shared" si="59"/>
        <v>0</v>
      </c>
      <c r="R128" s="183">
        <f t="shared" si="59"/>
        <v>0</v>
      </c>
      <c r="S128" s="184"/>
      <c r="T128" s="184"/>
      <c r="U128" s="184"/>
      <c r="V128" s="176"/>
      <c r="W128" s="176"/>
      <c r="X128" s="176"/>
      <c r="Y128" s="176"/>
      <c r="Z128" s="176"/>
      <c r="AA128" s="176"/>
      <c r="AE128" s="225"/>
      <c r="AF128" s="225"/>
    </row>
    <row r="129" spans="1:56" hidden="1" x14ac:dyDescent="0.25">
      <c r="A129" s="110"/>
      <c r="B129" s="110"/>
      <c r="C129" s="110" t="str">
        <f t="shared" si="55"/>
        <v>Séchage</v>
      </c>
      <c r="D129" s="110"/>
      <c r="E129" s="191">
        <f t="shared" si="56"/>
        <v>0</v>
      </c>
      <c r="F129" s="191">
        <f t="shared" si="56"/>
        <v>0</v>
      </c>
      <c r="G129" s="191">
        <f t="shared" si="56"/>
        <v>0</v>
      </c>
      <c r="H129" s="191">
        <f t="shared" si="57"/>
        <v>0</v>
      </c>
      <c r="I129" s="183">
        <f t="shared" si="57"/>
        <v>0</v>
      </c>
      <c r="J129" s="183">
        <f t="shared" si="57"/>
        <v>0</v>
      </c>
      <c r="K129" s="183"/>
      <c r="L129" s="183"/>
      <c r="M129" s="183">
        <f t="shared" si="58"/>
        <v>0</v>
      </c>
      <c r="N129" s="183">
        <f t="shared" si="58"/>
        <v>0</v>
      </c>
      <c r="O129" s="183"/>
      <c r="P129" s="183"/>
      <c r="Q129" s="183">
        <f t="shared" si="59"/>
        <v>0</v>
      </c>
      <c r="R129" s="183">
        <f t="shared" si="59"/>
        <v>0</v>
      </c>
      <c r="S129" s="184"/>
      <c r="T129" s="184"/>
      <c r="U129" s="184"/>
      <c r="V129" s="176"/>
      <c r="W129" s="176"/>
      <c r="X129" s="176"/>
      <c r="Y129" s="176"/>
      <c r="Z129" s="176"/>
      <c r="AA129" s="176"/>
      <c r="AE129" s="225"/>
      <c r="AF129" s="225"/>
    </row>
    <row r="130" spans="1:56" hidden="1" x14ac:dyDescent="0.25">
      <c r="A130" s="110"/>
      <c r="B130" s="110"/>
      <c r="C130" s="110" t="str">
        <f t="shared" si="55"/>
        <v>Carburant</v>
      </c>
      <c r="D130" s="110"/>
      <c r="E130" s="191">
        <f t="shared" si="56"/>
        <v>0</v>
      </c>
      <c r="F130" s="191">
        <f t="shared" si="56"/>
        <v>0</v>
      </c>
      <c r="G130" s="191">
        <f>IF(G111="",0,G111-$E111)</f>
        <v>0</v>
      </c>
      <c r="H130" s="191">
        <f t="shared" si="57"/>
        <v>0</v>
      </c>
      <c r="I130" s="183">
        <f t="shared" si="57"/>
        <v>0</v>
      </c>
      <c r="J130" s="183">
        <f t="shared" si="57"/>
        <v>0</v>
      </c>
      <c r="K130" s="183"/>
      <c r="L130" s="183"/>
      <c r="M130" s="183">
        <f t="shared" si="58"/>
        <v>0</v>
      </c>
      <c r="N130" s="183">
        <f t="shared" si="58"/>
        <v>0</v>
      </c>
      <c r="O130" s="183"/>
      <c r="P130" s="183"/>
      <c r="Q130" s="183">
        <f t="shared" si="59"/>
        <v>0</v>
      </c>
      <c r="R130" s="183">
        <f t="shared" si="59"/>
        <v>0</v>
      </c>
      <c r="S130" s="184"/>
      <c r="T130" s="184"/>
      <c r="U130" s="184"/>
      <c r="V130" s="176"/>
      <c r="W130" s="176"/>
      <c r="X130" s="176"/>
      <c r="Y130" s="176"/>
      <c r="Z130" s="176"/>
      <c r="AA130" s="176"/>
      <c r="AE130" s="225"/>
      <c r="AF130" s="225"/>
    </row>
    <row r="131" spans="1:56" hidden="1" x14ac:dyDescent="0.25">
      <c r="A131" s="110"/>
      <c r="B131" s="110"/>
      <c r="C131" s="110" t="str">
        <f t="shared" si="55"/>
        <v>Entretien-réparation</v>
      </c>
      <c r="D131" s="110"/>
      <c r="E131" s="191">
        <f t="shared" si="56"/>
        <v>0</v>
      </c>
      <c r="F131" s="191">
        <f t="shared" si="56"/>
        <v>0</v>
      </c>
      <c r="G131" s="191">
        <f t="shared" si="56"/>
        <v>0</v>
      </c>
      <c r="H131" s="191">
        <f t="shared" si="57"/>
        <v>0</v>
      </c>
      <c r="I131" s="183">
        <f t="shared" si="57"/>
        <v>0</v>
      </c>
      <c r="J131" s="183">
        <f t="shared" si="57"/>
        <v>0</v>
      </c>
      <c r="K131" s="183"/>
      <c r="L131" s="183"/>
      <c r="M131" s="183">
        <f t="shared" si="58"/>
        <v>0</v>
      </c>
      <c r="N131" s="183">
        <f t="shared" si="58"/>
        <v>0</v>
      </c>
      <c r="O131" s="183"/>
      <c r="P131" s="183"/>
      <c r="Q131" s="183">
        <f t="shared" si="59"/>
        <v>0</v>
      </c>
      <c r="R131" s="183">
        <f t="shared" si="59"/>
        <v>0</v>
      </c>
      <c r="S131" s="184"/>
      <c r="T131" s="184"/>
      <c r="U131" s="184"/>
      <c r="V131" s="176"/>
      <c r="W131" s="176"/>
      <c r="X131" s="176"/>
      <c r="Y131" s="176"/>
      <c r="Z131" s="176"/>
      <c r="AA131" s="176"/>
      <c r="AE131" s="225"/>
      <c r="AF131" s="225"/>
    </row>
    <row r="132" spans="1:56" hidden="1" x14ac:dyDescent="0.25">
      <c r="A132" s="110"/>
      <c r="B132" s="110"/>
      <c r="C132" s="110" t="str">
        <f t="shared" si="55"/>
        <v>Travaux par tiers</v>
      </c>
      <c r="D132" s="110"/>
      <c r="E132" s="191">
        <f t="shared" si="56"/>
        <v>0</v>
      </c>
      <c r="F132" s="191">
        <f t="shared" si="56"/>
        <v>0</v>
      </c>
      <c r="G132" s="191">
        <f t="shared" si="56"/>
        <v>0</v>
      </c>
      <c r="H132" s="191">
        <f t="shared" si="57"/>
        <v>0</v>
      </c>
      <c r="I132" s="183">
        <f t="shared" si="57"/>
        <v>0</v>
      </c>
      <c r="J132" s="183">
        <f t="shared" si="57"/>
        <v>0</v>
      </c>
      <c r="K132" s="183"/>
      <c r="L132" s="183"/>
      <c r="M132" s="183">
        <f t="shared" si="58"/>
        <v>0</v>
      </c>
      <c r="N132" s="183">
        <f t="shared" si="58"/>
        <v>0</v>
      </c>
      <c r="O132" s="183"/>
      <c r="P132" s="183"/>
      <c r="Q132" s="183">
        <f t="shared" si="59"/>
        <v>0</v>
      </c>
      <c r="R132" s="183">
        <f t="shared" si="59"/>
        <v>0</v>
      </c>
      <c r="S132" s="184"/>
      <c r="T132" s="184"/>
      <c r="U132" s="184"/>
      <c r="V132" s="176"/>
      <c r="W132" s="176"/>
      <c r="X132" s="176"/>
      <c r="Y132" s="176"/>
      <c r="Z132" s="176"/>
      <c r="AA132" s="176"/>
      <c r="AE132" s="225"/>
      <c r="AF132" s="225"/>
    </row>
    <row r="133" spans="1:56" hidden="1" x14ac:dyDescent="0.25">
      <c r="A133" s="110"/>
      <c r="B133" s="110"/>
      <c r="C133" s="110" t="str">
        <f t="shared" si="55"/>
        <v>Autres charges (1)</v>
      </c>
      <c r="D133" s="110"/>
      <c r="E133" s="191">
        <f t="shared" si="56"/>
        <v>0</v>
      </c>
      <c r="F133" s="191">
        <f t="shared" si="56"/>
        <v>0</v>
      </c>
      <c r="G133" s="191">
        <f t="shared" si="56"/>
        <v>0</v>
      </c>
      <c r="H133" s="191">
        <f t="shared" si="57"/>
        <v>0</v>
      </c>
      <c r="I133" s="183">
        <f t="shared" si="57"/>
        <v>0</v>
      </c>
      <c r="J133" s="183">
        <f t="shared" si="57"/>
        <v>0</v>
      </c>
      <c r="K133" s="183"/>
      <c r="L133" s="183"/>
      <c r="M133" s="183">
        <f t="shared" si="58"/>
        <v>0</v>
      </c>
      <c r="N133" s="183">
        <f t="shared" si="58"/>
        <v>0</v>
      </c>
      <c r="O133" s="183"/>
      <c r="P133" s="183"/>
      <c r="Q133" s="183">
        <f t="shared" si="59"/>
        <v>0</v>
      </c>
      <c r="R133" s="183">
        <f t="shared" si="59"/>
        <v>0</v>
      </c>
      <c r="S133" s="184"/>
      <c r="T133" s="184"/>
      <c r="U133" s="184"/>
      <c r="V133" s="176"/>
      <c r="W133" s="176"/>
      <c r="X133" s="176"/>
      <c r="Y133" s="176"/>
      <c r="Z133" s="176"/>
      <c r="AA133" s="176"/>
      <c r="AE133" s="225"/>
      <c r="AF133" s="225"/>
    </row>
    <row r="134" spans="1:56" hidden="1" x14ac:dyDescent="0.25">
      <c r="A134" s="110"/>
      <c r="B134" s="110"/>
      <c r="C134" s="110" t="str">
        <f t="shared" si="55"/>
        <v>Rémunération de la MO familiale</v>
      </c>
      <c r="D134" s="110"/>
      <c r="E134" s="191">
        <f t="shared" si="56"/>
        <v>0</v>
      </c>
      <c r="F134" s="191">
        <f t="shared" si="56"/>
        <v>0</v>
      </c>
      <c r="G134" s="191">
        <f t="shared" si="56"/>
        <v>0</v>
      </c>
      <c r="H134" s="191">
        <f t="shared" si="57"/>
        <v>0</v>
      </c>
      <c r="I134" s="183">
        <f t="shared" si="57"/>
        <v>0</v>
      </c>
      <c r="J134" s="183">
        <f t="shared" si="57"/>
        <v>0</v>
      </c>
      <c r="K134" s="183"/>
      <c r="L134" s="183"/>
      <c r="M134" s="183">
        <f t="shared" si="58"/>
        <v>0</v>
      </c>
      <c r="N134" s="183">
        <f t="shared" si="58"/>
        <v>0</v>
      </c>
      <c r="O134" s="183"/>
      <c r="P134" s="183"/>
      <c r="Q134" s="183">
        <f t="shared" si="59"/>
        <v>0</v>
      </c>
      <c r="R134" s="183">
        <f t="shared" si="59"/>
        <v>0</v>
      </c>
      <c r="S134" s="184"/>
      <c r="T134" s="184"/>
      <c r="U134" s="184"/>
      <c r="V134" s="176"/>
      <c r="W134" s="176"/>
      <c r="X134" s="176"/>
      <c r="Y134" s="176"/>
      <c r="Z134" s="176"/>
      <c r="AA134" s="176"/>
      <c r="AE134" s="225"/>
      <c r="AF134" s="225"/>
    </row>
    <row r="135" spans="1:56" hidden="1" x14ac:dyDescent="0.25">
      <c r="A135" s="110"/>
      <c r="B135" s="110"/>
      <c r="C135" s="110" t="str">
        <f>+C118</f>
        <v>Total des charges saisies</v>
      </c>
      <c r="D135" s="110"/>
      <c r="E135" s="183">
        <f t="shared" ref="E135:G136" si="60">E118-$E118</f>
        <v>0</v>
      </c>
      <c r="F135" s="183">
        <f t="shared" si="60"/>
        <v>0</v>
      </c>
      <c r="G135" s="183">
        <f>G118-$E118</f>
        <v>0</v>
      </c>
      <c r="H135" s="183">
        <f t="shared" ref="H135:J136" si="61">H118-$H118</f>
        <v>0</v>
      </c>
      <c r="I135" s="183">
        <f t="shared" si="61"/>
        <v>0</v>
      </c>
      <c r="J135" s="183">
        <f t="shared" si="61"/>
        <v>0</v>
      </c>
      <c r="K135" s="183"/>
      <c r="L135" s="183"/>
      <c r="M135" s="183"/>
      <c r="N135" s="183"/>
      <c r="O135" s="183"/>
      <c r="P135" s="183"/>
      <c r="Q135" s="183"/>
      <c r="R135" s="183"/>
      <c r="S135" s="184"/>
      <c r="T135" s="184"/>
      <c r="U135" s="184"/>
      <c r="V135" s="176"/>
      <c r="W135" s="176"/>
      <c r="X135" s="176"/>
      <c r="Y135" s="176"/>
      <c r="Z135" s="176"/>
      <c r="AA135" s="176"/>
      <c r="AE135" s="225"/>
      <c r="AF135" s="225"/>
    </row>
    <row r="136" spans="1:56" hidden="1" x14ac:dyDescent="0.25">
      <c r="A136" s="110"/>
      <c r="B136" s="110"/>
      <c r="C136" s="110" t="str">
        <f>+C119</f>
        <v>Total des charges - aides</v>
      </c>
      <c r="D136" s="110"/>
      <c r="E136" s="176">
        <f t="shared" si="60"/>
        <v>0</v>
      </c>
      <c r="F136" s="183">
        <f t="shared" si="60"/>
        <v>0</v>
      </c>
      <c r="G136" s="183">
        <f t="shared" si="60"/>
        <v>0</v>
      </c>
      <c r="H136" s="183">
        <f t="shared" si="61"/>
        <v>0</v>
      </c>
      <c r="I136" s="183">
        <f t="shared" si="61"/>
        <v>0</v>
      </c>
      <c r="J136" s="183">
        <f t="shared" si="61"/>
        <v>0</v>
      </c>
      <c r="K136" s="183"/>
      <c r="L136" s="176"/>
      <c r="M136" s="176"/>
      <c r="N136" s="176"/>
      <c r="O136" s="176"/>
      <c r="P136" s="176"/>
      <c r="Q136" s="176"/>
      <c r="R136" s="176"/>
      <c r="S136" s="177"/>
      <c r="T136" s="177"/>
      <c r="U136" s="177"/>
      <c r="V136" s="176"/>
      <c r="W136" s="176"/>
      <c r="X136" s="176"/>
      <c r="Y136" s="176"/>
      <c r="Z136" s="176"/>
      <c r="AA136" s="176"/>
      <c r="AE136" s="225"/>
      <c r="AF136" s="225"/>
    </row>
    <row r="137" spans="1:56" hidden="1" x14ac:dyDescent="0.25">
      <c r="A137" s="110"/>
      <c r="B137" s="110"/>
      <c r="C137" s="110"/>
      <c r="D137" s="110"/>
      <c r="E137" s="176"/>
      <c r="F137" s="176"/>
      <c r="G137" s="176"/>
      <c r="H137" s="176"/>
      <c r="I137" s="176"/>
      <c r="J137" s="176"/>
      <c r="K137" s="176"/>
      <c r="L137" s="176"/>
      <c r="M137" s="176"/>
      <c r="N137" s="176"/>
      <c r="O137" s="176"/>
      <c r="P137" s="176"/>
      <c r="Q137" s="176"/>
      <c r="R137" s="176"/>
      <c r="S137" s="177"/>
      <c r="T137" s="177"/>
      <c r="U137" s="177"/>
      <c r="V137" s="176"/>
      <c r="W137" s="176"/>
      <c r="X137" s="176"/>
      <c r="Y137" s="176"/>
      <c r="Z137" s="176"/>
      <c r="AA137" s="176"/>
      <c r="AE137" s="225"/>
      <c r="AF137" s="225"/>
    </row>
    <row r="138" spans="1:56" hidden="1" x14ac:dyDescent="0.25">
      <c r="A138" s="110"/>
      <c r="B138" s="110"/>
      <c r="C138" s="197" t="s">
        <v>25</v>
      </c>
      <c r="D138" s="197"/>
      <c r="E138" s="176"/>
      <c r="F138" s="176">
        <f>I24</f>
        <v>0</v>
      </c>
      <c r="G138" s="176">
        <f>M24</f>
        <v>0</v>
      </c>
      <c r="H138" s="176">
        <f>Q24</f>
        <v>3</v>
      </c>
      <c r="I138" s="176"/>
      <c r="J138" s="176"/>
      <c r="K138" s="176"/>
      <c r="L138" s="197" t="s">
        <v>30</v>
      </c>
      <c r="M138" s="176"/>
      <c r="N138" s="176">
        <f>I24</f>
        <v>0</v>
      </c>
      <c r="O138" s="176"/>
      <c r="P138" s="176">
        <f>M24</f>
        <v>0</v>
      </c>
      <c r="Q138" s="176">
        <f>Q24</f>
        <v>3</v>
      </c>
      <c r="R138" s="176"/>
      <c r="S138" s="177"/>
      <c r="T138" s="177"/>
      <c r="U138" s="177"/>
      <c r="V138" s="176"/>
      <c r="W138" s="176"/>
      <c r="X138" s="176"/>
      <c r="Y138" s="176"/>
      <c r="Z138" s="176"/>
      <c r="AA138" s="176"/>
      <c r="AE138" s="225"/>
      <c r="AF138" s="225"/>
    </row>
    <row r="139" spans="1:56" hidden="1" x14ac:dyDescent="0.25">
      <c r="A139" s="110"/>
      <c r="B139" s="110"/>
      <c r="C139" s="110"/>
      <c r="D139" s="110"/>
      <c r="E139" s="176" t="s">
        <v>20</v>
      </c>
      <c r="F139" s="183">
        <f>H118</f>
        <v>0</v>
      </c>
      <c r="G139" s="183">
        <f>I118</f>
        <v>0</v>
      </c>
      <c r="H139" s="183">
        <f>J118</f>
        <v>0</v>
      </c>
      <c r="I139" s="176"/>
      <c r="J139" s="176"/>
      <c r="K139" s="176"/>
      <c r="L139" s="176"/>
      <c r="M139" s="176" t="s">
        <v>20</v>
      </c>
      <c r="N139" s="183">
        <f>IF($V$26&lt;&gt;"ok",0,I46*H20)</f>
        <v>0</v>
      </c>
      <c r="O139" s="183"/>
      <c r="P139" s="183">
        <f>IF($V$26&lt;&gt;"ok",0,M46*H20)</f>
        <v>0</v>
      </c>
      <c r="Q139" s="183">
        <f>IF($V$26&lt;&gt;"ok",0,Q46*H20)</f>
        <v>0</v>
      </c>
      <c r="R139" s="176"/>
      <c r="S139" s="177"/>
      <c r="T139" s="177"/>
      <c r="U139" s="177"/>
      <c r="V139" s="176"/>
      <c r="W139" s="176"/>
      <c r="X139" s="176"/>
      <c r="Y139" s="176"/>
      <c r="Z139" s="176"/>
      <c r="AA139" s="176"/>
      <c r="AE139" s="225"/>
      <c r="AF139" s="225"/>
    </row>
    <row r="140" spans="1:56" s="58" customFormat="1" hidden="1" x14ac:dyDescent="0.25">
      <c r="A140" s="178"/>
      <c r="B140" s="178"/>
      <c r="C140" s="110"/>
      <c r="D140" s="110"/>
      <c r="E140" s="176" t="s">
        <v>21</v>
      </c>
      <c r="F140" s="183">
        <f>L118</f>
        <v>0</v>
      </c>
      <c r="G140" s="183">
        <f>M118</f>
        <v>0</v>
      </c>
      <c r="H140" s="183">
        <f>N118</f>
        <v>0</v>
      </c>
      <c r="I140" s="176"/>
      <c r="J140" s="176"/>
      <c r="K140" s="176"/>
      <c r="L140" s="110"/>
      <c r="M140" s="176" t="s">
        <v>21</v>
      </c>
      <c r="N140" s="183">
        <f>IF($V$26&lt;&gt;"ok",0,I46*H21)</f>
        <v>0</v>
      </c>
      <c r="O140" s="183"/>
      <c r="P140" s="183">
        <f>IF($V$26&lt;&gt;"ok",0,M46*H21)</f>
        <v>0</v>
      </c>
      <c r="Q140" s="183">
        <f>IF($V$26&lt;&gt;"ok",0,Q46*H21)</f>
        <v>0</v>
      </c>
      <c r="R140" s="176"/>
      <c r="S140" s="177"/>
      <c r="T140" s="177"/>
      <c r="U140" s="177"/>
      <c r="V140" s="176"/>
      <c r="W140" s="176"/>
      <c r="X140" s="176"/>
      <c r="Y140" s="176"/>
      <c r="Z140" s="176"/>
      <c r="AA140" s="176"/>
      <c r="AB140" s="225"/>
      <c r="AC140" s="225"/>
      <c r="AD140" s="225"/>
      <c r="AE140" s="225"/>
      <c r="AF140" s="225"/>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56" hidden="1" x14ac:dyDescent="0.25">
      <c r="A141" s="178"/>
      <c r="B141" s="178"/>
      <c r="C141" s="110"/>
      <c r="D141" s="110"/>
      <c r="E141" s="176" t="s">
        <v>22</v>
      </c>
      <c r="F141" s="183">
        <f>P118</f>
        <v>0</v>
      </c>
      <c r="G141" s="183">
        <f>Q118</f>
        <v>0</v>
      </c>
      <c r="H141" s="183">
        <f>R118</f>
        <v>0</v>
      </c>
      <c r="I141" s="71"/>
      <c r="J141" s="71"/>
      <c r="K141" s="71"/>
      <c r="L141" s="110"/>
      <c r="M141" s="176" t="s">
        <v>22</v>
      </c>
      <c r="N141" s="183">
        <f>IF($V$26&lt;&gt;"ok",0,I46*H22)</f>
        <v>0</v>
      </c>
      <c r="O141" s="183"/>
      <c r="P141" s="183">
        <f>IF($V$26&lt;&gt;"ok",0,M46*H22)</f>
        <v>0</v>
      </c>
      <c r="Q141" s="183">
        <f>IF($V$26&lt;&gt;"ok",0,Q46*H22)</f>
        <v>0</v>
      </c>
      <c r="R141" s="178"/>
      <c r="S141" s="198"/>
      <c r="T141" s="198"/>
      <c r="U141" s="198"/>
      <c r="V141" s="178"/>
      <c r="W141" s="178"/>
      <c r="X141" s="71"/>
      <c r="Y141" s="71"/>
      <c r="Z141" s="71"/>
      <c r="AA141" s="71"/>
      <c r="AE141" s="225"/>
      <c r="AF141" s="225"/>
    </row>
    <row r="142" spans="1:56" hidden="1" x14ac:dyDescent="0.25">
      <c r="A142" s="110"/>
      <c r="B142" s="110"/>
      <c r="C142" s="110"/>
      <c r="D142" s="110"/>
      <c r="E142" s="176"/>
      <c r="F142" s="183">
        <f>MAX($F$139:$H$141)</f>
        <v>0</v>
      </c>
      <c r="G142" s="183">
        <f>MAX($F$139:$H$141)</f>
        <v>0</v>
      </c>
      <c r="H142" s="183">
        <f>MAX($F$139:$H$141)</f>
        <v>0</v>
      </c>
      <c r="I142" s="71"/>
      <c r="J142" s="71"/>
      <c r="K142" s="71"/>
      <c r="L142" s="110"/>
      <c r="M142" s="176"/>
      <c r="N142" s="183"/>
      <c r="O142" s="183"/>
      <c r="P142" s="183"/>
      <c r="Q142" s="183"/>
      <c r="R142" s="178"/>
      <c r="S142" s="198"/>
      <c r="T142" s="198"/>
      <c r="U142" s="198"/>
      <c r="V142" s="178"/>
      <c r="W142" s="178"/>
      <c r="X142" s="71"/>
      <c r="Y142" s="71"/>
      <c r="Z142" s="71"/>
      <c r="AA142" s="71"/>
      <c r="AE142" s="225"/>
      <c r="AF142" s="225"/>
    </row>
    <row r="143" spans="1:56" hidden="1" x14ac:dyDescent="0.25">
      <c r="A143" s="110"/>
      <c r="B143" s="110"/>
      <c r="C143" s="110"/>
      <c r="D143" s="110"/>
      <c r="E143" s="176"/>
      <c r="F143" s="176"/>
      <c r="G143" s="176"/>
      <c r="H143" s="176"/>
      <c r="I143" s="176"/>
      <c r="J143" s="176"/>
      <c r="K143" s="176"/>
      <c r="L143" s="176"/>
      <c r="M143" s="176"/>
      <c r="N143" s="176"/>
      <c r="O143" s="176"/>
      <c r="P143" s="176"/>
      <c r="Q143" s="176"/>
      <c r="R143" s="176"/>
      <c r="S143" s="177"/>
      <c r="T143" s="177"/>
      <c r="U143" s="177"/>
      <c r="V143" s="176"/>
      <c r="W143" s="176"/>
      <c r="X143" s="176"/>
      <c r="Y143" s="176"/>
      <c r="Z143" s="176"/>
      <c r="AA143" s="176"/>
      <c r="AE143" s="225"/>
      <c r="AF143" s="225"/>
    </row>
    <row r="144" spans="1:56" hidden="1" x14ac:dyDescent="0.25">
      <c r="A144" s="110"/>
      <c r="B144" s="110"/>
      <c r="C144" s="110" t="s">
        <v>24</v>
      </c>
      <c r="D144" s="110"/>
      <c r="E144" s="176"/>
      <c r="F144" s="176">
        <f>I24</f>
        <v>0</v>
      </c>
      <c r="G144" s="176">
        <f>M24</f>
        <v>0</v>
      </c>
      <c r="H144" s="176">
        <f>Q24</f>
        <v>3</v>
      </c>
      <c r="I144" s="176"/>
      <c r="J144" s="176"/>
      <c r="K144" s="176"/>
      <c r="L144" s="197" t="s">
        <v>35</v>
      </c>
      <c r="M144" s="176"/>
      <c r="N144" s="176">
        <f>I24</f>
        <v>0</v>
      </c>
      <c r="O144" s="176">
        <f>M24</f>
        <v>0</v>
      </c>
      <c r="P144" s="176">
        <f>Q24</f>
        <v>3</v>
      </c>
      <c r="Q144" s="176"/>
      <c r="R144" s="176"/>
      <c r="S144" s="177"/>
      <c r="T144" s="177"/>
      <c r="U144" s="177"/>
      <c r="V144" s="176"/>
      <c r="W144" s="176"/>
      <c r="X144" s="176"/>
      <c r="Y144" s="176"/>
      <c r="Z144" s="176"/>
      <c r="AA144" s="176"/>
      <c r="AE144" s="225"/>
      <c r="AF144" s="225"/>
    </row>
    <row r="145" spans="1:56" hidden="1" x14ac:dyDescent="0.25">
      <c r="A145" s="110"/>
      <c r="B145" s="110"/>
      <c r="C145" s="110"/>
      <c r="D145" s="110"/>
      <c r="E145" s="176" t="s">
        <v>20</v>
      </c>
      <c r="F145" s="183">
        <f>H119</f>
        <v>0</v>
      </c>
      <c r="G145" s="183">
        <f>I119</f>
        <v>0</v>
      </c>
      <c r="H145" s="183">
        <f>J119</f>
        <v>0</v>
      </c>
      <c r="I145" s="176"/>
      <c r="J145" s="176"/>
      <c r="K145" s="176"/>
      <c r="L145" s="176"/>
      <c r="M145" s="176" t="s">
        <v>64</v>
      </c>
      <c r="N145" s="183">
        <f>IF($V$26&lt;&gt;"ok",0,I46*$H$20+J47-E118)</f>
        <v>0</v>
      </c>
      <c r="O145" s="183">
        <f>IF($V$26&lt;&gt;"ok",0,M46*$H$20+N47-F118)</f>
        <v>0</v>
      </c>
      <c r="P145" s="183">
        <f>IF($V$26&lt;&gt;"ok",0,Q46*$H$20+R47-G118)</f>
        <v>0</v>
      </c>
      <c r="Q145" s="176"/>
      <c r="R145" s="176"/>
      <c r="S145" s="177"/>
      <c r="T145" s="177"/>
      <c r="U145" s="177"/>
      <c r="V145" s="176"/>
      <c r="W145" s="176"/>
      <c r="X145" s="176"/>
      <c r="Y145" s="176"/>
      <c r="Z145" s="176"/>
      <c r="AA145" s="176"/>
      <c r="AE145" s="225"/>
      <c r="AF145" s="225"/>
    </row>
    <row r="146" spans="1:56" hidden="1" x14ac:dyDescent="0.25">
      <c r="A146" s="110"/>
      <c r="B146" s="110"/>
      <c r="C146" s="110"/>
      <c r="D146" s="110"/>
      <c r="E146" s="176" t="s">
        <v>21</v>
      </c>
      <c r="F146" s="183">
        <f>L119</f>
        <v>0</v>
      </c>
      <c r="G146" s="183">
        <f>M119</f>
        <v>0</v>
      </c>
      <c r="H146" s="183">
        <f>N119</f>
        <v>0</v>
      </c>
      <c r="I146" s="176"/>
      <c r="J146" s="176"/>
      <c r="K146" s="176"/>
      <c r="L146" s="110"/>
      <c r="M146" s="176" t="s">
        <v>65</v>
      </c>
      <c r="N146" s="195">
        <f>IF(OR($H$21="",$H$21=0),0,IF($V$26&lt;&gt;"ok",0,I46*$H$21+J47-E118))</f>
        <v>0</v>
      </c>
      <c r="O146" s="195">
        <f>IF(OR($H$21="",$H$21=0),0,IF($V$26&lt;&gt;"ok",0,M46*$H$21+N47-F118))</f>
        <v>0</v>
      </c>
      <c r="P146" s="195">
        <f>IF(OR($H$21="",$H$21=0),0,IF($V$26&lt;&gt;"ok",0,Q46*$H$21+R47-G118))</f>
        <v>0</v>
      </c>
      <c r="Q146" s="176"/>
      <c r="R146" s="176"/>
      <c r="S146" s="177"/>
      <c r="T146" s="177"/>
      <c r="U146" s="177"/>
      <c r="V146" s="176"/>
      <c r="W146" s="176"/>
      <c r="X146" s="176"/>
      <c r="Y146" s="176"/>
      <c r="Z146" s="176"/>
      <c r="AA146" s="176"/>
      <c r="AE146" s="225"/>
      <c r="AF146" s="225"/>
    </row>
    <row r="147" spans="1:56" hidden="1" x14ac:dyDescent="0.25">
      <c r="A147" s="110"/>
      <c r="B147" s="110"/>
      <c r="C147" s="110"/>
      <c r="D147" s="110"/>
      <c r="E147" s="176" t="s">
        <v>22</v>
      </c>
      <c r="F147" s="183">
        <f>P119</f>
        <v>0</v>
      </c>
      <c r="G147" s="183">
        <f>Q119</f>
        <v>0</v>
      </c>
      <c r="H147" s="183">
        <f>R119</f>
        <v>0</v>
      </c>
      <c r="I147" s="176"/>
      <c r="J147" s="176"/>
      <c r="K147" s="176"/>
      <c r="L147" s="110"/>
      <c r="M147" s="176" t="s">
        <v>66</v>
      </c>
      <c r="N147" s="195">
        <f>IF(OR($H$22="",$H$22=0),0,IF($V$26&lt;&gt;"ok",0,I46*$H$22+J47-E118))</f>
        <v>0</v>
      </c>
      <c r="O147" s="195">
        <f>IF(OR($H$22="",$H$22=0),0,IF($V$26&lt;&gt;"ok",0,M46*$H$22+N47-F118))</f>
        <v>0</v>
      </c>
      <c r="P147" s="195">
        <f>IF(OR($H$22="",$H$22=0),0,IF($V$26&lt;&gt;"ok",0,Q46*$H$22+R47-G118))</f>
        <v>0</v>
      </c>
      <c r="Q147" s="176"/>
      <c r="R147" s="176"/>
      <c r="S147" s="177"/>
      <c r="T147" s="177"/>
      <c r="U147" s="177"/>
      <c r="V147" s="176"/>
      <c r="W147" s="176"/>
      <c r="X147" s="176"/>
      <c r="Y147" s="176"/>
      <c r="Z147" s="176"/>
      <c r="AA147" s="176"/>
      <c r="AE147" s="225"/>
      <c r="AF147" s="225"/>
    </row>
    <row r="148" spans="1:56" hidden="1" x14ac:dyDescent="0.25">
      <c r="A148" s="110"/>
      <c r="B148" s="110"/>
      <c r="C148" s="110"/>
      <c r="D148" s="110"/>
      <c r="E148" s="176"/>
      <c r="F148" s="183">
        <f>MAX($F$139:$H$141)</f>
        <v>0</v>
      </c>
      <c r="G148" s="183">
        <f>MAX($F$139:$H$141)</f>
        <v>0</v>
      </c>
      <c r="H148" s="183">
        <f>MAX($F$139:$H$141)</f>
        <v>0</v>
      </c>
      <c r="I148" s="176"/>
      <c r="J148" s="176"/>
      <c r="K148" s="176"/>
      <c r="L148" s="176"/>
      <c r="M148" s="176"/>
      <c r="N148" s="176"/>
      <c r="O148" s="176"/>
      <c r="P148" s="176"/>
      <c r="Q148" s="176"/>
      <c r="R148" s="176"/>
      <c r="S148" s="177"/>
      <c r="T148" s="177"/>
      <c r="U148" s="177"/>
      <c r="V148" s="176"/>
      <c r="W148" s="176"/>
      <c r="X148" s="176"/>
      <c r="Y148" s="176"/>
      <c r="Z148" s="176"/>
      <c r="AA148" s="176"/>
      <c r="AE148" s="225"/>
      <c r="AF148" s="225"/>
    </row>
    <row r="149" spans="1:56" hidden="1" x14ac:dyDescent="0.25">
      <c r="A149" s="110"/>
      <c r="B149" s="110"/>
      <c r="C149" s="110"/>
      <c r="D149" s="110"/>
      <c r="E149" s="110"/>
      <c r="F149" s="176"/>
      <c r="G149" s="176"/>
      <c r="H149" s="176"/>
      <c r="I149" s="176"/>
      <c r="J149" s="176"/>
      <c r="K149" s="176"/>
      <c r="L149" s="176"/>
      <c r="M149" s="176"/>
      <c r="N149" s="176"/>
      <c r="O149" s="176"/>
      <c r="P149" s="176"/>
      <c r="Q149" s="176"/>
      <c r="R149" s="176"/>
      <c r="S149" s="177"/>
      <c r="T149" s="177"/>
      <c r="U149" s="177"/>
      <c r="V149" s="176"/>
      <c r="W149" s="176"/>
      <c r="X149" s="176"/>
      <c r="Y149" s="176"/>
      <c r="Z149" s="176"/>
      <c r="AA149" s="176"/>
      <c r="AE149" s="225"/>
      <c r="AF149" s="225"/>
    </row>
    <row r="150" spans="1:56" hidden="1" x14ac:dyDescent="0.25">
      <c r="A150" s="110"/>
      <c r="B150" s="110"/>
      <c r="C150" s="110"/>
      <c r="D150" s="110"/>
      <c r="E150" s="110"/>
      <c r="F150" s="176"/>
      <c r="G150" s="176"/>
      <c r="H150" s="176"/>
      <c r="I150" s="176"/>
      <c r="J150" s="176"/>
      <c r="K150" s="176"/>
      <c r="L150" s="176"/>
      <c r="M150" s="176"/>
      <c r="N150" s="176"/>
      <c r="O150" s="176"/>
      <c r="P150" s="176"/>
      <c r="Q150" s="176"/>
      <c r="R150" s="176"/>
      <c r="S150" s="177"/>
      <c r="T150" s="177"/>
      <c r="U150" s="177"/>
      <c r="V150" s="176"/>
      <c r="W150" s="176"/>
      <c r="X150" s="176"/>
      <c r="Y150" s="176"/>
      <c r="Z150" s="176"/>
      <c r="AA150" s="176"/>
      <c r="AE150" s="225"/>
      <c r="AF150" s="225"/>
    </row>
    <row r="151" spans="1:56" hidden="1" x14ac:dyDescent="0.25">
      <c r="A151" s="110"/>
      <c r="B151" s="110"/>
      <c r="C151" s="110"/>
      <c r="D151" s="110"/>
      <c r="E151" s="110" t="s">
        <v>36</v>
      </c>
      <c r="F151" s="199" t="s">
        <v>38</v>
      </c>
      <c r="G151" s="176"/>
      <c r="H151" s="176"/>
      <c r="I151" s="176"/>
      <c r="J151" s="176"/>
      <c r="K151" s="176"/>
      <c r="L151" s="176"/>
      <c r="M151" s="176"/>
      <c r="N151" s="176"/>
      <c r="O151" s="176"/>
      <c r="P151" s="176"/>
      <c r="Q151" s="176"/>
      <c r="R151" s="176"/>
      <c r="S151" s="177"/>
      <c r="T151" s="177"/>
      <c r="U151" s="177"/>
      <c r="V151" s="176"/>
      <c r="W151" s="176"/>
      <c r="X151" s="176"/>
      <c r="Y151" s="176"/>
      <c r="Z151" s="176"/>
      <c r="AA151" s="43"/>
      <c r="AE151" s="225"/>
      <c r="AF151" s="225"/>
    </row>
    <row r="152" spans="1:56" ht="18.75" hidden="1" x14ac:dyDescent="0.3">
      <c r="A152" s="110"/>
      <c r="B152" s="110"/>
      <c r="C152" s="110" t="s">
        <v>37</v>
      </c>
      <c r="D152" s="110"/>
      <c r="E152" s="200"/>
      <c r="F152" s="201" t="str">
        <f>CONCATENATE("* Charges prises en compte : ",IF(X105="oui","semences, ",""),IF(X106="oui","engrais, ",""),IF(X108="oui","produits phyto, ",""),IF(X109="oui","irrig - stock (énergie), ",""),IF(X110="oui","séchage, ",""),IF(X111="oui","carburant, ",""))</f>
        <v xml:space="preserve">* Charges prises en compte : </v>
      </c>
      <c r="G152" s="176"/>
      <c r="H152" s="176"/>
      <c r="I152" s="176"/>
      <c r="J152" s="176"/>
      <c r="K152" s="176"/>
      <c r="L152" s="176"/>
      <c r="M152" s="176"/>
      <c r="N152" s="176"/>
      <c r="O152" s="176"/>
      <c r="P152" s="176"/>
      <c r="Q152" s="176"/>
      <c r="R152" s="176"/>
      <c r="S152" s="177"/>
      <c r="T152" s="177"/>
      <c r="U152" s="177"/>
      <c r="V152" s="176"/>
      <c r="W152" s="176"/>
      <c r="X152" s="176"/>
      <c r="Y152" s="176"/>
      <c r="Z152" s="176"/>
      <c r="AA152" s="43"/>
      <c r="AE152" s="225"/>
      <c r="AF152" s="225"/>
    </row>
    <row r="153" spans="1:56" ht="15.75" hidden="1" thickBot="1" x14ac:dyDescent="0.3">
      <c r="A153" s="110"/>
      <c r="B153" s="110"/>
      <c r="C153" s="110" t="s">
        <v>39</v>
      </c>
      <c r="D153" s="110"/>
      <c r="E153" s="110"/>
      <c r="F153" s="201" t="str">
        <f>CONCATENATE("* Charges prises en compte : ",IF(X105="oui","semences, ",""),IF(X106="oui","engrais, ",""),IF(X108="oui","produits phyto, ",""),IF(X109="oui","irrig - stock (énergie), ",""),IF(X110="oui","séchage, ",""),IF(X111="oui","carburant, ",""))</f>
        <v xml:space="preserve">* Charges prises en compte : </v>
      </c>
      <c r="G153" s="176"/>
      <c r="H153" s="176"/>
      <c r="I153" s="176"/>
      <c r="J153" s="176"/>
      <c r="K153" s="176"/>
      <c r="L153" s="176"/>
      <c r="M153" s="176"/>
      <c r="N153" s="176"/>
      <c r="O153" s="176"/>
      <c r="P153" s="176"/>
      <c r="Q153" s="176"/>
      <c r="R153" s="176"/>
      <c r="S153" s="177"/>
      <c r="T153" s="177"/>
      <c r="U153" s="177"/>
      <c r="V153" s="176"/>
      <c r="W153" s="176"/>
      <c r="X153" s="176"/>
      <c r="Y153" s="176"/>
      <c r="Z153" s="176"/>
      <c r="AA153" s="43"/>
      <c r="AE153" s="225"/>
      <c r="AF153" s="225"/>
    </row>
    <row r="154" spans="1:56" hidden="1" x14ac:dyDescent="0.25">
      <c r="A154" s="110"/>
      <c r="B154" s="110"/>
      <c r="C154" s="110"/>
      <c r="D154" s="110" t="s">
        <v>85</v>
      </c>
      <c r="E154" s="110"/>
      <c r="F154" s="202" t="str">
        <f>IF(OR(H20="",H20=0),"Variation des charges",IF(N16&lt;&gt;"ok","Variation des charges",IF(AH32="","Variation des charges",IF(AH32&gt;0,CONCATENATE("Vos charges ont augmenté de ",IF(ROUND(AH32,0)&lt;10,ROUND(AH32,1),ROUND(AH32,0))," €/t"),IF(AH32&lt;0,CONCATENATE("Vos charges ont diminué de ",IF(ROUND(-AH32,0)&lt;10,ROUND(-AH32,1),ROUND(-AH32,0))," €/t"),"Vos charges sont au même niveau")))))</f>
        <v>Variation des charges</v>
      </c>
      <c r="G154" s="176"/>
      <c r="H154" s="176"/>
      <c r="I154" s="176"/>
      <c r="J154" s="176"/>
      <c r="K154" s="176"/>
      <c r="L154" s="183"/>
      <c r="M154" s="176"/>
      <c r="N154" s="176"/>
      <c r="O154" s="176"/>
      <c r="P154" s="176"/>
      <c r="Q154" s="176"/>
      <c r="R154" s="176"/>
      <c r="S154" s="177"/>
      <c r="T154" s="177"/>
      <c r="U154" s="177"/>
      <c r="V154" s="176"/>
      <c r="W154" s="176"/>
      <c r="X154" s="176"/>
      <c r="Y154" s="176"/>
      <c r="Z154" s="176"/>
      <c r="AA154" s="176"/>
      <c r="AE154" s="225"/>
      <c r="AF154" s="225"/>
    </row>
    <row r="155" spans="1:56" hidden="1" x14ac:dyDescent="0.25">
      <c r="A155" s="110"/>
      <c r="B155" s="110"/>
      <c r="C155" s="110"/>
      <c r="D155" s="110"/>
      <c r="E155" s="110"/>
      <c r="F155" s="203" t="str">
        <f>IF(OR(AH32="",AI32=""),"",IF(AH32&gt;0,CONCATENATE("(+",ROUND(AI32*100,0),"%)"),IF(AH32&lt;0,CONCATENATE("(",ROUND(AI32*100,0),"%)"),"")))</f>
        <v/>
      </c>
      <c r="G155" s="176"/>
      <c r="H155" s="176"/>
      <c r="I155" s="176"/>
      <c r="J155" s="176"/>
      <c r="K155" s="176"/>
      <c r="L155" s="176"/>
      <c r="M155" s="176"/>
      <c r="N155" s="176"/>
      <c r="O155" s="176"/>
      <c r="P155" s="176"/>
      <c r="Q155" s="176"/>
      <c r="R155" s="176"/>
      <c r="S155" s="177"/>
      <c r="T155" s="177"/>
      <c r="U155" s="177"/>
      <c r="V155" s="176"/>
      <c r="W155" s="176"/>
      <c r="X155" s="176"/>
      <c r="Y155" s="176"/>
      <c r="Z155" s="176"/>
      <c r="AA155" s="176"/>
      <c r="AE155" s="225"/>
      <c r="AF155" s="225"/>
    </row>
    <row r="156" spans="1:56" hidden="1" x14ac:dyDescent="0.25">
      <c r="A156" s="110"/>
      <c r="B156" s="110"/>
      <c r="C156" s="110"/>
      <c r="D156" s="110"/>
      <c r="F156" s="203" t="str">
        <f>IF(AND(F154&lt;&gt;"",AI32&lt;&gt;0),"Pour plus de résultats (détail des charges, marge…), cliquez sur l'onglet RESULTATS ci-dessous","Pour plus de résultats (détail des charges, marge…), cliquez sur l'onglet RESULTATS ci-dessous")</f>
        <v>Pour plus de résultats (détail des charges, marge…), cliquez sur l'onglet RESULTATS ci-dessous</v>
      </c>
      <c r="G156" s="43"/>
      <c r="H156" s="43"/>
      <c r="I156" s="176"/>
      <c r="J156" s="176"/>
      <c r="K156" s="176"/>
      <c r="L156" s="176"/>
      <c r="M156" s="176"/>
      <c r="N156" s="176"/>
      <c r="O156" s="176"/>
      <c r="P156" s="176"/>
      <c r="Q156" s="176"/>
      <c r="R156" s="176"/>
      <c r="S156" s="177"/>
      <c r="T156" s="177"/>
      <c r="U156" s="177"/>
      <c r="V156" s="176"/>
      <c r="W156" s="176"/>
      <c r="X156" s="176"/>
      <c r="Y156" s="176"/>
      <c r="Z156" s="176"/>
      <c r="AA156" s="176"/>
      <c r="AE156" s="225"/>
      <c r="AF156" s="225"/>
    </row>
    <row r="157" spans="1:56" hidden="1" x14ac:dyDescent="0.25">
      <c r="A157" s="110"/>
      <c r="B157" s="110"/>
      <c r="C157" s="110">
        <v>0</v>
      </c>
      <c r="D157" s="110"/>
      <c r="E157" s="110" t="s">
        <v>40</v>
      </c>
      <c r="F157" s="43"/>
      <c r="G157" s="176"/>
      <c r="H157" s="176"/>
      <c r="I157" s="176"/>
      <c r="J157" s="176"/>
      <c r="K157" s="176"/>
      <c r="L157" s="176"/>
      <c r="M157" s="176"/>
      <c r="N157" s="176"/>
      <c r="O157" s="176"/>
      <c r="P157" s="176"/>
      <c r="Q157" s="176"/>
      <c r="R157" s="176"/>
      <c r="S157" s="177"/>
      <c r="T157" s="177"/>
      <c r="U157" s="177"/>
      <c r="V157" s="176"/>
      <c r="W157" s="176"/>
      <c r="X157" s="176"/>
      <c r="Y157" s="176"/>
      <c r="Z157" s="176"/>
      <c r="AA157" s="176"/>
      <c r="AE157" s="225"/>
      <c r="AF157" s="225"/>
    </row>
    <row r="158" spans="1:56" hidden="1" x14ac:dyDescent="0.25">
      <c r="A158" s="110"/>
      <c r="B158" s="110"/>
      <c r="C158" s="110">
        <v>1</v>
      </c>
      <c r="D158" s="110"/>
      <c r="E158" s="204" t="s">
        <v>41</v>
      </c>
      <c r="F158" s="199" t="s">
        <v>48</v>
      </c>
      <c r="G158" s="176"/>
      <c r="H158" s="176">
        <v>0</v>
      </c>
      <c r="I158" s="176"/>
      <c r="J158" s="176"/>
      <c r="K158" s="176"/>
      <c r="L158" s="176"/>
      <c r="M158" s="176"/>
      <c r="N158" s="176"/>
      <c r="O158" s="176"/>
      <c r="P158" s="176"/>
      <c r="Q158" s="176"/>
      <c r="R158" s="176"/>
      <c r="S158" s="177"/>
      <c r="T158" s="177"/>
      <c r="U158" s="177"/>
      <c r="V158" s="176"/>
      <c r="W158" s="176"/>
      <c r="X158" s="176"/>
      <c r="Y158" s="176"/>
      <c r="Z158" s="176"/>
      <c r="AA158" s="176"/>
      <c r="AE158" s="225"/>
      <c r="AF158" s="225"/>
    </row>
    <row r="159" spans="1:56" s="58" customFormat="1" hidden="1" x14ac:dyDescent="0.25">
      <c r="A159" s="110"/>
      <c r="B159" s="110"/>
      <c r="C159" s="110">
        <v>2</v>
      </c>
      <c r="D159" s="110"/>
      <c r="E159" s="204" t="s">
        <v>42</v>
      </c>
      <c r="F159" s="199" t="s">
        <v>43</v>
      </c>
      <c r="G159" s="176"/>
      <c r="H159" s="176">
        <v>1</v>
      </c>
      <c r="I159" s="176"/>
      <c r="J159" s="176"/>
      <c r="K159" s="176"/>
      <c r="L159" s="176"/>
      <c r="M159" s="176"/>
      <c r="N159" s="176"/>
      <c r="O159" s="176"/>
      <c r="P159" s="176"/>
      <c r="Q159" s="176"/>
      <c r="R159" s="176"/>
      <c r="S159" s="177"/>
      <c r="T159" s="177"/>
      <c r="U159" s="177"/>
      <c r="V159" s="176"/>
      <c r="W159" s="176"/>
      <c r="X159" s="176"/>
      <c r="Y159" s="176"/>
      <c r="Z159" s="176"/>
      <c r="AA159" s="176"/>
      <c r="AB159" s="225"/>
      <c r="AC159" s="225"/>
      <c r="AD159" s="225"/>
      <c r="AE159" s="225"/>
      <c r="AF159" s="225"/>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row>
    <row r="160" spans="1:56" s="58" customFormat="1" hidden="1" x14ac:dyDescent="0.25">
      <c r="A160" s="110"/>
      <c r="B160" s="110"/>
      <c r="C160" s="110">
        <v>3</v>
      </c>
      <c r="D160" s="110"/>
      <c r="E160" s="204" t="s">
        <v>44</v>
      </c>
      <c r="F160" s="199" t="s">
        <v>45</v>
      </c>
      <c r="G160" s="176"/>
      <c r="H160" s="176">
        <v>2</v>
      </c>
      <c r="I160" s="176"/>
      <c r="J160" s="176"/>
      <c r="K160" s="176"/>
      <c r="L160" s="176"/>
      <c r="M160" s="176"/>
      <c r="N160" s="176"/>
      <c r="O160" s="176"/>
      <c r="P160" s="176"/>
      <c r="Q160" s="176"/>
      <c r="R160" s="176"/>
      <c r="S160" s="177"/>
      <c r="T160" s="177"/>
      <c r="U160" s="177"/>
      <c r="V160" s="176"/>
      <c r="W160" s="176"/>
      <c r="X160" s="176"/>
      <c r="Y160" s="176"/>
      <c r="Z160" s="176"/>
      <c r="AA160" s="176"/>
      <c r="AB160" s="225"/>
      <c r="AC160" s="225"/>
      <c r="AD160" s="225"/>
      <c r="AE160" s="225"/>
      <c r="AF160" s="225"/>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row>
    <row r="161" spans="1:32" hidden="1" x14ac:dyDescent="0.25">
      <c r="A161" s="110"/>
      <c r="B161" s="110"/>
      <c r="C161" s="110">
        <v>4</v>
      </c>
      <c r="D161" s="110"/>
      <c r="E161" s="204" t="s">
        <v>46</v>
      </c>
      <c r="F161" s="199" t="s">
        <v>47</v>
      </c>
      <c r="G161" s="176"/>
      <c r="H161" s="176">
        <v>3</v>
      </c>
      <c r="I161" s="176"/>
      <c r="J161" s="176"/>
      <c r="K161" s="176"/>
      <c r="L161" s="176"/>
      <c r="M161" s="176"/>
      <c r="N161" s="176"/>
      <c r="O161" s="176"/>
      <c r="P161" s="176"/>
      <c r="Q161" s="176"/>
      <c r="R161" s="176"/>
      <c r="S161" s="177"/>
      <c r="T161" s="177"/>
      <c r="U161" s="177"/>
      <c r="V161" s="176"/>
      <c r="W161" s="176"/>
      <c r="X161" s="176"/>
      <c r="Y161" s="176"/>
      <c r="Z161" s="176"/>
      <c r="AA161" s="176"/>
      <c r="AE161" s="225"/>
      <c r="AF161" s="225"/>
    </row>
    <row r="162" spans="1:32" hidden="1" x14ac:dyDescent="0.25">
      <c r="A162" s="110"/>
      <c r="B162" s="110"/>
      <c r="C162" s="110"/>
      <c r="D162" s="110"/>
      <c r="E162" s="204" t="s">
        <v>53</v>
      </c>
      <c r="F162" s="176" t="s">
        <v>54</v>
      </c>
      <c r="G162" s="176"/>
      <c r="H162" s="176">
        <v>4</v>
      </c>
      <c r="I162" s="176"/>
      <c r="J162" s="176"/>
      <c r="K162" s="176"/>
      <c r="L162" s="176"/>
      <c r="M162" s="176"/>
      <c r="N162" s="176"/>
      <c r="O162" s="176"/>
      <c r="P162" s="176"/>
      <c r="Q162" s="176"/>
      <c r="R162" s="176"/>
      <c r="S162" s="177"/>
      <c r="T162" s="177"/>
      <c r="U162" s="177"/>
      <c r="V162" s="176"/>
      <c r="W162" s="176"/>
      <c r="X162" s="176"/>
      <c r="Y162" s="176"/>
      <c r="Z162" s="176"/>
      <c r="AE162" s="225"/>
      <c r="AF162" s="225"/>
    </row>
    <row r="163" spans="1:32" hidden="1" x14ac:dyDescent="0.25">
      <c r="AE163" s="225"/>
      <c r="AF163" s="225"/>
    </row>
    <row r="164" spans="1:32" x14ac:dyDescent="0.25">
      <c r="AE164" s="225"/>
      <c r="AF164" s="225"/>
    </row>
    <row r="165" spans="1:32" x14ac:dyDescent="0.25">
      <c r="AE165" s="225"/>
      <c r="AF165" s="225"/>
    </row>
    <row r="166" spans="1:32" x14ac:dyDescent="0.25">
      <c r="AE166" s="225"/>
      <c r="AF166" s="225"/>
    </row>
    <row r="167" spans="1:32" x14ac:dyDescent="0.25">
      <c r="AE167" s="225"/>
      <c r="AF167" s="225"/>
    </row>
    <row r="168" spans="1:32" x14ac:dyDescent="0.25">
      <c r="AE168" s="225"/>
      <c r="AF168" s="225"/>
    </row>
    <row r="169" spans="1:32" x14ac:dyDescent="0.25">
      <c r="AE169" s="225"/>
      <c r="AF169" s="225"/>
    </row>
    <row r="170" spans="1:32" x14ac:dyDescent="0.25">
      <c r="AE170" s="225"/>
      <c r="AF170" s="225"/>
    </row>
    <row r="171" spans="1:32" x14ac:dyDescent="0.25">
      <c r="AE171" s="225"/>
      <c r="AF171" s="225"/>
    </row>
  </sheetData>
  <sheetProtection algorithmName="SHA-512" hashValue="X2sSmM1ygYQEmp7C+/YxCNTJk1PV2aAzvopgBex1mV3POiX3HSK3Eht215kSTrrRHWvIL6fOMMh4gKe4nnF28w==" saltValue="q4bfw7+CSuw7DSwSmVHbDg==" spinCount="100000" sheet="1" objects="1" scenarios="1" selectLockedCells="1"/>
  <mergeCells count="58">
    <mergeCell ref="D46:D47"/>
    <mergeCell ref="AA24:AA25"/>
    <mergeCell ref="AH21:AJ22"/>
    <mergeCell ref="AE21:AG22"/>
    <mergeCell ref="D18:E18"/>
    <mergeCell ref="G19:H19"/>
    <mergeCell ref="P19:P20"/>
    <mergeCell ref="Q19:Q20"/>
    <mergeCell ref="R19:Y20"/>
    <mergeCell ref="X23:Z23"/>
    <mergeCell ref="AF37:AF38"/>
    <mergeCell ref="AG37:AG38"/>
    <mergeCell ref="D34:D37"/>
    <mergeCell ref="AD43:AD44"/>
    <mergeCell ref="AE43:AE44"/>
    <mergeCell ref="AF43:AF44"/>
    <mergeCell ref="AG43:AG44"/>
    <mergeCell ref="AE37:AE38"/>
    <mergeCell ref="H26:H30"/>
    <mergeCell ref="D38:D40"/>
    <mergeCell ref="D42:E42"/>
    <mergeCell ref="D43:E43"/>
    <mergeCell ref="D44:E44"/>
    <mergeCell ref="D31:E31"/>
    <mergeCell ref="D33:E33"/>
    <mergeCell ref="D41:E41"/>
    <mergeCell ref="P26:P30"/>
    <mergeCell ref="L26:L30"/>
    <mergeCell ref="M26:M30"/>
    <mergeCell ref="N26:N30"/>
    <mergeCell ref="J26:J30"/>
    <mergeCell ref="Z24:Z28"/>
    <mergeCell ref="H24:H25"/>
    <mergeCell ref="I24:J25"/>
    <mergeCell ref="L24:L25"/>
    <mergeCell ref="M24:N25"/>
    <mergeCell ref="P24:P25"/>
    <mergeCell ref="X29:X30"/>
    <mergeCell ref="Y29:Y30"/>
    <mergeCell ref="Z29:Z30"/>
    <mergeCell ref="Q26:Q30"/>
    <mergeCell ref="R26:R30"/>
    <mergeCell ref="A12:AM12"/>
    <mergeCell ref="A8:AA11"/>
    <mergeCell ref="A6:AA7"/>
    <mergeCell ref="D26:E30"/>
    <mergeCell ref="F26:F30"/>
    <mergeCell ref="G26:G30"/>
    <mergeCell ref="I26:I30"/>
    <mergeCell ref="D17:E17"/>
    <mergeCell ref="J16:M17"/>
    <mergeCell ref="N16:N17"/>
    <mergeCell ref="G17:H17"/>
    <mergeCell ref="I20:L20"/>
    <mergeCell ref="AK21:AO25"/>
    <mergeCell ref="Q24:R25"/>
    <mergeCell ref="X24:X28"/>
    <mergeCell ref="Y24:Y28"/>
  </mergeCells>
  <conditionalFormatting sqref="N16">
    <cfRule type="cellIs" dxfId="22" priority="26" operator="equal">
      <formula>"/!\"</formula>
    </cfRule>
    <cfRule type="cellIs" dxfId="21" priority="27" operator="equal">
      <formula>"ok"</formula>
    </cfRule>
  </conditionalFormatting>
  <conditionalFormatting sqref="P14:P19">
    <cfRule type="cellIs" dxfId="20" priority="25" operator="equal">
      <formula>"X"</formula>
    </cfRule>
  </conditionalFormatting>
  <conditionalFormatting sqref="X31:Z31 X46:Z47">
    <cfRule type="cellIs" dxfId="19" priority="15" operator="equal">
      <formula>$Q$19</formula>
    </cfRule>
    <cfRule type="cellIs" dxfId="18" priority="16" operator="equal">
      <formula>$Q$18</formula>
    </cfRule>
    <cfRule type="cellIs" dxfId="17" priority="17" operator="equal">
      <formula>$Q$17</formula>
    </cfRule>
    <cfRule type="cellIs" dxfId="16" priority="18" operator="equal">
      <formula>$Q$16</formula>
    </cfRule>
    <cfRule type="cellIs" dxfId="15" priority="19" operator="equal">
      <formula>$Q$15</formula>
    </cfRule>
  </conditionalFormatting>
  <conditionalFormatting sqref="X33:Z40 X42:Z44">
    <cfRule type="cellIs" dxfId="14" priority="20" operator="equal">
      <formula>$Q$19</formula>
    </cfRule>
    <cfRule type="cellIs" dxfId="13" priority="21" operator="equal">
      <formula>$Q$18</formula>
    </cfRule>
    <cfRule type="cellIs" dxfId="12" priority="22" operator="equal">
      <formula>$Q$17</formula>
    </cfRule>
    <cfRule type="cellIs" dxfId="11" priority="23" operator="equal">
      <formula>$Q$16</formula>
    </cfRule>
    <cfRule type="cellIs" dxfId="10" priority="24" operator="equal">
      <formula>$Q$15</formula>
    </cfRule>
  </conditionalFormatting>
  <conditionalFormatting sqref="I20">
    <cfRule type="cellIs" dxfId="9" priority="14" operator="notEqual">
      <formula>""</formula>
    </cfRule>
  </conditionalFormatting>
  <conditionalFormatting sqref="S45:Z45 AA33:AA47">
    <cfRule type="cellIs" dxfId="8" priority="13" operator="notEqual">
      <formula>""</formula>
    </cfRule>
  </conditionalFormatting>
  <conditionalFormatting sqref="AA24">
    <cfRule type="cellIs" dxfId="7" priority="12" operator="notEqual">
      <formula>""</formula>
    </cfRule>
  </conditionalFormatting>
  <conditionalFormatting sqref="X41:Z41">
    <cfRule type="cellIs" dxfId="6" priority="1" operator="equal">
      <formula>$Q$19</formula>
    </cfRule>
    <cfRule type="cellIs" dxfId="5" priority="2" operator="equal">
      <formula>$Q$18</formula>
    </cfRule>
    <cfRule type="cellIs" dxfId="4" priority="3" operator="equal">
      <formula>$Q$17</formula>
    </cfRule>
    <cfRule type="cellIs" dxfId="3" priority="4" operator="equal">
      <formula>$Q$16</formula>
    </cfRule>
    <cfRule type="cellIs" dxfId="2" priority="5" operator="equal">
      <formula>$Q$15</formula>
    </cfRule>
  </conditionalFormatting>
  <printOptions horizontalCentered="1" verticalCentered="1"/>
  <pageMargins left="0.23622047244094491" right="0.23622047244094491" top="0.74803149606299213" bottom="0.74803149606299213" header="0.31496062992125984" footer="0.31496062992125984"/>
  <pageSetup paperSize="9" scale="67" orientation="landscape" r:id="rId1"/>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FF85-0F07-47E6-A17E-805958A7F7EC}">
  <sheetPr>
    <tabColor rgb="FF66FF33"/>
    <pageSetUpPr fitToPage="1"/>
  </sheetPr>
  <dimension ref="A1:AD167"/>
  <sheetViews>
    <sheetView zoomScale="70" zoomScaleNormal="70" workbookViewId="0">
      <selection activeCell="I1" sqref="I1:O5"/>
    </sheetView>
  </sheetViews>
  <sheetFormatPr baseColWidth="10" defaultColWidth="11.42578125" defaultRowHeight="15" x14ac:dyDescent="0.25"/>
  <cols>
    <col min="1" max="1" width="4" style="225" customWidth="1"/>
    <col min="2" max="2" width="36" style="225" customWidth="1"/>
    <col min="3" max="6" width="9.5703125" style="43" customWidth="1"/>
    <col min="7" max="19" width="11.42578125" style="43"/>
    <col min="20" max="20" width="11.42578125" style="43" customWidth="1"/>
    <col min="21" max="21" width="7.5703125" style="43" customWidth="1"/>
    <col min="22" max="16384" width="11.42578125" style="43"/>
  </cols>
  <sheetData>
    <row r="1" spans="1:25" ht="15" customHeight="1" x14ac:dyDescent="0.25">
      <c r="I1" s="265" t="s">
        <v>93</v>
      </c>
      <c r="J1" s="265"/>
      <c r="K1" s="265"/>
      <c r="L1" s="265"/>
      <c r="M1" s="265"/>
      <c r="N1" s="265"/>
      <c r="O1" s="265"/>
      <c r="P1" s="56"/>
    </row>
    <row r="2" spans="1:25" ht="15" customHeight="1" x14ac:dyDescent="0.25">
      <c r="I2" s="265"/>
      <c r="J2" s="265"/>
      <c r="K2" s="265"/>
      <c r="L2" s="265"/>
      <c r="M2" s="265"/>
      <c r="N2" s="265"/>
      <c r="O2" s="265"/>
      <c r="P2" s="56"/>
    </row>
    <row r="3" spans="1:25" ht="15" customHeight="1" x14ac:dyDescent="0.25">
      <c r="I3" s="265"/>
      <c r="J3" s="265"/>
      <c r="K3" s="265"/>
      <c r="L3" s="265"/>
      <c r="M3" s="265"/>
      <c r="N3" s="265"/>
      <c r="O3" s="265"/>
      <c r="P3" s="56"/>
    </row>
    <row r="4" spans="1:25" ht="15" customHeight="1" x14ac:dyDescent="0.25">
      <c r="I4" s="265"/>
      <c r="J4" s="265"/>
      <c r="K4" s="265"/>
      <c r="L4" s="265"/>
      <c r="M4" s="265"/>
      <c r="N4" s="265"/>
      <c r="O4" s="265"/>
      <c r="P4" s="56"/>
    </row>
    <row r="5" spans="1:25" ht="36" customHeight="1" x14ac:dyDescent="0.25">
      <c r="A5" s="209"/>
      <c r="B5" s="43"/>
      <c r="I5" s="265"/>
      <c r="J5" s="265"/>
      <c r="K5" s="265"/>
      <c r="L5" s="265"/>
      <c r="M5" s="265"/>
      <c r="N5" s="265"/>
      <c r="O5" s="265"/>
      <c r="P5" s="56"/>
      <c r="Q5" s="46"/>
      <c r="R5" s="46"/>
      <c r="S5" s="46"/>
      <c r="T5" s="46"/>
      <c r="U5" s="47"/>
      <c r="V5" s="47"/>
      <c r="W5" s="47"/>
      <c r="X5" s="47"/>
      <c r="Y5" s="47"/>
    </row>
    <row r="6" spans="1:25" ht="71.25" customHeight="1" x14ac:dyDescent="0.25">
      <c r="A6" s="263" t="s">
        <v>92</v>
      </c>
      <c r="B6" s="263"/>
      <c r="C6" s="263"/>
      <c r="D6" s="263"/>
      <c r="E6" s="263"/>
      <c r="F6" s="263"/>
      <c r="G6" s="263"/>
      <c r="H6" s="263"/>
      <c r="I6" s="263"/>
      <c r="J6" s="263"/>
      <c r="K6" s="263"/>
      <c r="L6" s="263"/>
      <c r="M6" s="263"/>
      <c r="N6" s="263"/>
      <c r="O6" s="263"/>
      <c r="P6" s="48"/>
      <c r="Q6" s="49"/>
      <c r="R6" s="49"/>
      <c r="S6" s="49"/>
      <c r="T6" s="225"/>
      <c r="U6" s="225"/>
      <c r="V6" s="50"/>
      <c r="W6" s="225"/>
      <c r="X6" s="225"/>
      <c r="Y6" s="225"/>
    </row>
    <row r="7" spans="1:25" ht="12.75" customHeight="1" x14ac:dyDescent="0.25">
      <c r="A7" s="43"/>
      <c r="B7" s="43"/>
      <c r="D7" s="225"/>
      <c r="E7" s="225"/>
      <c r="F7" s="225"/>
      <c r="G7" s="225"/>
      <c r="H7" s="225"/>
      <c r="I7" s="225"/>
      <c r="J7" s="225"/>
      <c r="K7" s="225"/>
      <c r="L7" s="225"/>
      <c r="M7" s="225"/>
      <c r="N7" s="225"/>
      <c r="O7" s="225"/>
      <c r="P7" s="225"/>
      <c r="Q7" s="49"/>
      <c r="R7" s="49"/>
      <c r="S7" s="49"/>
      <c r="T7" s="225"/>
      <c r="U7" s="225"/>
      <c r="V7" s="50"/>
      <c r="W7" s="225"/>
      <c r="X7" s="225"/>
      <c r="Y7" s="225"/>
    </row>
    <row r="8" spans="1:25" ht="12.75" customHeight="1" x14ac:dyDescent="0.25">
      <c r="A8" s="43"/>
      <c r="B8" s="43"/>
      <c r="D8" s="225"/>
      <c r="E8" s="225"/>
      <c r="F8" s="225"/>
      <c r="G8" s="225"/>
      <c r="H8" s="225"/>
      <c r="I8" s="225"/>
      <c r="J8" s="225"/>
      <c r="K8" s="225"/>
      <c r="L8" s="225"/>
      <c r="M8" s="225"/>
      <c r="N8" s="225"/>
      <c r="O8" s="225"/>
      <c r="P8" s="225"/>
      <c r="Q8" s="49"/>
      <c r="R8" s="49"/>
      <c r="S8" s="49"/>
      <c r="T8" s="225"/>
      <c r="U8" s="225"/>
      <c r="V8" s="50"/>
      <c r="W8" s="225"/>
      <c r="X8" s="225"/>
      <c r="Y8" s="225"/>
    </row>
    <row r="9" spans="1:25" ht="34.5" customHeight="1" x14ac:dyDescent="0.5">
      <c r="A9" s="361" t="s">
        <v>17</v>
      </c>
      <c r="B9" s="361"/>
      <c r="C9" s="361"/>
      <c r="D9" s="361"/>
      <c r="E9" s="361"/>
      <c r="F9" s="361"/>
      <c r="G9" s="361"/>
      <c r="H9" s="361"/>
      <c r="I9" s="361"/>
      <c r="J9" s="361"/>
      <c r="K9" s="361"/>
      <c r="L9" s="361"/>
      <c r="M9" s="361"/>
      <c r="N9" s="361"/>
      <c r="O9" s="361"/>
      <c r="P9" s="361"/>
      <c r="Q9" s="361"/>
      <c r="R9" s="361"/>
      <c r="S9" s="361"/>
      <c r="T9" s="212"/>
      <c r="U9" s="213" t="str">
        <f>SAISIE!AO12</f>
        <v>Version 220412</v>
      </c>
      <c r="V9" s="50"/>
      <c r="W9" s="225"/>
      <c r="X9" s="225"/>
      <c r="Y9" s="225"/>
    </row>
    <row r="10" spans="1:25" ht="23.25" x14ac:dyDescent="0.35">
      <c r="B10" s="61" t="s">
        <v>75</v>
      </c>
      <c r="U10" s="225"/>
      <c r="V10" s="50"/>
      <c r="W10" s="225"/>
      <c r="X10" s="225"/>
      <c r="Y10" s="225"/>
    </row>
    <row r="11" spans="1:25" ht="4.5" customHeight="1" x14ac:dyDescent="0.25">
      <c r="U11" s="225"/>
      <c r="V11" s="50"/>
      <c r="W11" s="225"/>
      <c r="X11" s="225"/>
      <c r="Y11" s="225"/>
    </row>
    <row r="12" spans="1:25" ht="4.5" customHeight="1" x14ac:dyDescent="0.25">
      <c r="U12" s="225"/>
      <c r="V12" s="50"/>
      <c r="W12" s="225"/>
      <c r="X12" s="225"/>
      <c r="Y12" s="225"/>
    </row>
    <row r="13" spans="1:25" ht="4.5" customHeight="1" x14ac:dyDescent="0.25">
      <c r="U13" s="225"/>
      <c r="V13" s="50"/>
      <c r="W13" s="225"/>
      <c r="X13" s="225"/>
      <c r="Y13" s="225"/>
    </row>
    <row r="14" spans="1:25" ht="4.5" customHeight="1" x14ac:dyDescent="0.25">
      <c r="U14" s="225"/>
      <c r="V14" s="50"/>
      <c r="W14" s="225"/>
      <c r="X14" s="225"/>
      <c r="Y14" s="225"/>
    </row>
    <row r="15" spans="1:25" ht="21" x14ac:dyDescent="0.35">
      <c r="B15" s="362" t="str">
        <f>IF(SAISIE!G17="","",SAISIE!G17)</f>
        <v/>
      </c>
      <c r="C15" s="362"/>
      <c r="D15" s="362"/>
      <c r="E15" s="362"/>
      <c r="F15" s="362"/>
      <c r="U15" s="225"/>
      <c r="V15" s="50"/>
      <c r="W15" s="225"/>
      <c r="X15" s="225"/>
      <c r="Y15" s="225"/>
    </row>
    <row r="16" spans="1:25" ht="15" customHeight="1" x14ac:dyDescent="0.25">
      <c r="V16" s="50"/>
      <c r="W16" s="225"/>
      <c r="X16" s="225"/>
      <c r="Y16" s="225"/>
    </row>
    <row r="17" spans="1:30" ht="15.75" thickBot="1" x14ac:dyDescent="0.3">
      <c r="A17" s="66"/>
      <c r="B17" s="43"/>
      <c r="V17" s="50"/>
      <c r="W17" s="225"/>
      <c r="X17" s="225"/>
      <c r="Y17" s="225"/>
    </row>
    <row r="18" spans="1:30" ht="15.75" customHeight="1" x14ac:dyDescent="0.25">
      <c r="A18" s="49"/>
      <c r="C18" s="267" t="s">
        <v>74</v>
      </c>
      <c r="D18" s="276"/>
      <c r="E18" s="267" t="s">
        <v>62</v>
      </c>
      <c r="F18" s="276"/>
      <c r="W18" s="225"/>
      <c r="X18" s="225"/>
      <c r="Y18" s="225"/>
    </row>
    <row r="19" spans="1:30" ht="15" customHeight="1" thickBot="1" x14ac:dyDescent="0.3">
      <c r="A19" s="49"/>
      <c r="B19" s="67"/>
      <c r="C19" s="271"/>
      <c r="D19" s="278"/>
      <c r="E19" s="271"/>
      <c r="F19" s="278"/>
      <c r="G19" s="58"/>
      <c r="H19" s="58"/>
      <c r="I19" s="58"/>
      <c r="J19" s="58"/>
      <c r="K19" s="58"/>
      <c r="L19" s="58"/>
      <c r="M19" s="58"/>
      <c r="N19" s="58"/>
      <c r="O19" s="58"/>
      <c r="P19" s="58"/>
      <c r="Q19" s="58"/>
      <c r="R19" s="58"/>
      <c r="S19" s="58"/>
      <c r="T19" s="58"/>
      <c r="U19" s="58"/>
      <c r="V19" s="58"/>
      <c r="W19" s="225"/>
      <c r="X19" s="225"/>
      <c r="Y19" s="225"/>
    </row>
    <row r="20" spans="1:30" ht="30.75" customHeight="1" thickBot="1" x14ac:dyDescent="0.3">
      <c r="A20" s="68"/>
      <c r="B20" s="67"/>
      <c r="C20" s="224">
        <f>SAISIE!E104</f>
        <v>0</v>
      </c>
      <c r="D20" s="226">
        <f>SAISIE!F104</f>
        <v>0</v>
      </c>
      <c r="E20" s="224">
        <f>SAISIE!H104</f>
        <v>0</v>
      </c>
      <c r="F20" s="227">
        <f>SAISIE!I104</f>
        <v>0</v>
      </c>
      <c r="G20" s="58"/>
      <c r="H20" s="58"/>
      <c r="I20" s="58"/>
      <c r="J20" s="58"/>
      <c r="K20" s="58"/>
      <c r="L20" s="58"/>
      <c r="M20" s="58"/>
      <c r="N20" s="58"/>
      <c r="O20" s="58"/>
      <c r="P20" s="58"/>
      <c r="Q20" s="58"/>
      <c r="R20" s="58"/>
      <c r="S20" s="58"/>
      <c r="T20" s="58"/>
      <c r="U20" s="58"/>
      <c r="V20" s="58"/>
      <c r="W20" s="225"/>
      <c r="X20" s="225"/>
      <c r="Y20" s="225"/>
    </row>
    <row r="21" spans="1:30" s="58" customFormat="1" ht="15" customHeight="1" x14ac:dyDescent="0.25">
      <c r="A21" s="72"/>
      <c r="B21" s="73" t="str">
        <f>SAISIE!C105</f>
        <v>Semences</v>
      </c>
      <c r="C21" s="74" t="str">
        <f>SAISIE!AE24</f>
        <v/>
      </c>
      <c r="D21" s="76" t="str">
        <f>SAISIE!AF24</f>
        <v/>
      </c>
      <c r="E21" s="74" t="str">
        <f>SAISIE!AH24</f>
        <v/>
      </c>
      <c r="F21" s="76" t="str">
        <f>SAISIE!AI24</f>
        <v/>
      </c>
      <c r="W21" s="225"/>
      <c r="X21" s="225"/>
      <c r="Y21" s="225"/>
      <c r="Z21" s="43"/>
      <c r="AA21" s="43"/>
      <c r="AB21" s="43"/>
      <c r="AC21" s="43"/>
      <c r="AD21" s="43"/>
    </row>
    <row r="22" spans="1:30" s="58" customFormat="1" x14ac:dyDescent="0.25">
      <c r="A22" s="72"/>
      <c r="B22" s="78" t="str">
        <f>SAISIE!C106</f>
        <v>Engrais total</v>
      </c>
      <c r="C22" s="79" t="str">
        <f>SAISIE!AE25</f>
        <v/>
      </c>
      <c r="D22" s="81" t="str">
        <f>SAISIE!AF25</f>
        <v/>
      </c>
      <c r="E22" s="79" t="str">
        <f>SAISIE!AH25</f>
        <v/>
      </c>
      <c r="F22" s="81" t="str">
        <f>SAISIE!AI25</f>
        <v/>
      </c>
      <c r="W22" s="225"/>
      <c r="X22" s="225"/>
      <c r="Y22" s="225"/>
      <c r="Z22" s="43"/>
      <c r="AA22" s="43"/>
      <c r="AB22" s="43"/>
      <c r="AC22" s="43"/>
      <c r="AD22" s="43"/>
    </row>
    <row r="23" spans="1:30" s="58" customFormat="1" ht="15" customHeight="1" x14ac:dyDescent="0.25">
      <c r="A23" s="72"/>
      <c r="B23" s="86" t="str">
        <f>SAISIE!C107</f>
        <v>dont Azote simple</v>
      </c>
      <c r="C23" s="87" t="str">
        <f>SAISIE!AE26</f>
        <v/>
      </c>
      <c r="D23" s="88" t="str">
        <f>SAISIE!AF26</f>
        <v/>
      </c>
      <c r="E23" s="87" t="str">
        <f>SAISIE!AH26</f>
        <v/>
      </c>
      <c r="F23" s="88" t="str">
        <f>SAISIE!AI26</f>
        <v/>
      </c>
      <c r="W23" s="225"/>
      <c r="X23" s="225"/>
      <c r="Y23" s="225"/>
      <c r="Z23" s="43"/>
      <c r="AA23" s="43"/>
      <c r="AB23" s="43"/>
      <c r="AC23" s="43"/>
      <c r="AD23" s="43"/>
    </row>
    <row r="24" spans="1:30" s="58" customFormat="1" ht="15" customHeight="1" x14ac:dyDescent="0.25">
      <c r="A24" s="72"/>
      <c r="B24" s="78" t="str">
        <f>SAISIE!C108</f>
        <v>Produits phytosanitaires</v>
      </c>
      <c r="C24" s="79" t="str">
        <f>SAISIE!AE27</f>
        <v/>
      </c>
      <c r="D24" s="81" t="str">
        <f>SAISIE!AF27</f>
        <v/>
      </c>
      <c r="E24" s="79" t="str">
        <f>SAISIE!AH27</f>
        <v/>
      </c>
      <c r="F24" s="81" t="str">
        <f>SAISIE!AI27</f>
        <v/>
      </c>
      <c r="W24" s="225"/>
      <c r="X24" s="225"/>
      <c r="Y24" s="225"/>
      <c r="Z24" s="43"/>
      <c r="AA24" s="43"/>
      <c r="AB24" s="43"/>
      <c r="AC24" s="43"/>
      <c r="AD24" s="43"/>
    </row>
    <row r="25" spans="1:30" s="58" customFormat="1" ht="15" customHeight="1" x14ac:dyDescent="0.25">
      <c r="A25" s="72"/>
      <c r="B25" s="78" t="str">
        <f>SAISIE!C109</f>
        <v>Stockage et/ou irrigation : énergie</v>
      </c>
      <c r="C25" s="79" t="str">
        <f>SAISIE!AE28</f>
        <v/>
      </c>
      <c r="D25" s="81" t="str">
        <f>SAISIE!AF28</f>
        <v/>
      </c>
      <c r="E25" s="79" t="str">
        <f>SAISIE!AH28</f>
        <v/>
      </c>
      <c r="F25" s="81" t="str">
        <f>SAISIE!AI28</f>
        <v/>
      </c>
      <c r="W25" s="225"/>
      <c r="X25" s="225"/>
      <c r="Y25" s="225"/>
      <c r="Z25" s="43"/>
      <c r="AA25" s="43"/>
      <c r="AB25" s="43"/>
      <c r="AC25" s="43"/>
      <c r="AD25" s="43"/>
    </row>
    <row r="26" spans="1:30" s="58" customFormat="1" ht="15" customHeight="1" x14ac:dyDescent="0.25">
      <c r="A26" s="72"/>
      <c r="B26" s="78" t="str">
        <f>SAISIE!C110</f>
        <v>Séchage</v>
      </c>
      <c r="C26" s="79" t="str">
        <f>SAISIE!AE29</f>
        <v/>
      </c>
      <c r="D26" s="81" t="str">
        <f>SAISIE!AF29</f>
        <v/>
      </c>
      <c r="E26" s="79" t="str">
        <f>SAISIE!AH29</f>
        <v/>
      </c>
      <c r="F26" s="81" t="str">
        <f>SAISIE!AI29</f>
        <v/>
      </c>
      <c r="W26" s="225"/>
      <c r="X26" s="225"/>
      <c r="Y26" s="225"/>
      <c r="Z26" s="43"/>
      <c r="AA26" s="43"/>
      <c r="AB26" s="43"/>
      <c r="AC26" s="43"/>
      <c r="AD26" s="43"/>
    </row>
    <row r="27" spans="1:30" s="58" customFormat="1" ht="15" customHeight="1" thickBot="1" x14ac:dyDescent="0.3">
      <c r="A27" s="72"/>
      <c r="B27" s="90" t="str">
        <f>SAISIE!C111</f>
        <v>Carburant</v>
      </c>
      <c r="C27" s="91" t="str">
        <f>SAISIE!AE30</f>
        <v/>
      </c>
      <c r="D27" s="92" t="str">
        <f>SAISIE!AF30</f>
        <v/>
      </c>
      <c r="E27" s="91" t="str">
        <f>SAISIE!AH30</f>
        <v/>
      </c>
      <c r="F27" s="92" t="str">
        <f>SAISIE!AI30</f>
        <v/>
      </c>
      <c r="W27" s="225"/>
      <c r="X27" s="225"/>
      <c r="Y27" s="225"/>
      <c r="Z27" s="43"/>
      <c r="AA27" s="43"/>
      <c r="AB27" s="43"/>
      <c r="AC27" s="43"/>
      <c r="AD27" s="43"/>
    </row>
    <row r="28" spans="1:30" s="58" customFormat="1" ht="15" customHeight="1" thickBot="1" x14ac:dyDescent="0.3">
      <c r="A28" s="72"/>
      <c r="B28" s="97" t="str">
        <f>SAISIE!C118</f>
        <v>Total des charges saisies</v>
      </c>
      <c r="C28" s="249" t="str">
        <f>SAISIE!AE31</f>
        <v/>
      </c>
      <c r="D28" s="250" t="str">
        <f>SAISIE!AF31</f>
        <v/>
      </c>
      <c r="E28" s="249" t="str">
        <f>SAISIE!AH31</f>
        <v/>
      </c>
      <c r="F28" s="250" t="str">
        <f>SAISIE!AI31</f>
        <v/>
      </c>
      <c r="G28" s="43"/>
      <c r="H28" s="43"/>
      <c r="I28" s="43"/>
      <c r="J28" s="43"/>
      <c r="K28" s="43"/>
      <c r="L28" s="43"/>
      <c r="M28" s="43"/>
      <c r="N28" s="43"/>
      <c r="O28" s="43"/>
      <c r="P28" s="43"/>
      <c r="Q28" s="43"/>
      <c r="R28" s="43"/>
      <c r="S28" s="43"/>
      <c r="T28" s="43"/>
      <c r="U28" s="43"/>
      <c r="V28" s="43"/>
      <c r="W28" s="225"/>
      <c r="X28" s="225"/>
      <c r="Y28" s="225"/>
      <c r="Z28" s="43"/>
      <c r="AA28" s="43"/>
      <c r="AB28" s="43"/>
      <c r="AC28" s="43"/>
      <c r="AD28" s="43"/>
    </row>
    <row r="29" spans="1:30" s="58" customFormat="1" ht="15" customHeight="1" x14ac:dyDescent="0.25">
      <c r="A29" s="72"/>
      <c r="B29" s="363" t="s">
        <v>101</v>
      </c>
      <c r="C29" s="363"/>
      <c r="D29" s="365" t="str">
        <f>IF(SAISIE!AI32="","",IF(SAISIE!AI32&gt;0,CONCATENATE("+",ROUND(SAISIE!AI32*100,0),"%"),SAISIE!AI32))</f>
        <v/>
      </c>
      <c r="E29" s="43"/>
      <c r="F29" s="43"/>
      <c r="G29" s="43"/>
      <c r="H29" s="43"/>
      <c r="I29" s="43"/>
      <c r="J29" s="43"/>
      <c r="K29" s="43"/>
      <c r="L29" s="43"/>
      <c r="M29" s="43"/>
      <c r="N29" s="43"/>
      <c r="O29" s="43"/>
      <c r="P29" s="43"/>
      <c r="Q29" s="43"/>
      <c r="R29" s="43"/>
      <c r="S29" s="43"/>
      <c r="T29" s="43"/>
      <c r="U29" s="43"/>
      <c r="V29" s="43"/>
      <c r="W29" s="225"/>
      <c r="X29" s="225"/>
      <c r="Y29" s="225"/>
      <c r="Z29" s="43"/>
      <c r="AA29" s="43"/>
      <c r="AB29" s="43"/>
      <c r="AC29" s="43"/>
      <c r="AD29" s="43"/>
    </row>
    <row r="30" spans="1:30" ht="3.75" customHeight="1" x14ac:dyDescent="0.25">
      <c r="A30" s="72"/>
      <c r="B30" s="371"/>
      <c r="C30" s="371"/>
      <c r="D30" s="372"/>
      <c r="W30" s="225"/>
      <c r="X30" s="225"/>
      <c r="Y30" s="225"/>
    </row>
    <row r="31" spans="1:30" ht="15" customHeight="1" thickBot="1" x14ac:dyDescent="0.3">
      <c r="A31" s="72"/>
      <c r="W31" s="225"/>
      <c r="X31" s="225"/>
      <c r="Y31" s="225"/>
    </row>
    <row r="32" spans="1:30" ht="15" customHeight="1" x14ac:dyDescent="0.25">
      <c r="A32" s="72"/>
      <c r="B32" s="43"/>
      <c r="C32" s="367">
        <f>SAISIE!AE23</f>
        <v>0</v>
      </c>
      <c r="D32" s="369">
        <f>SAISIE!AF23</f>
        <v>0</v>
      </c>
      <c r="W32" s="225"/>
      <c r="X32" s="225"/>
      <c r="Y32" s="225"/>
    </row>
    <row r="33" spans="1:30" ht="15" customHeight="1" thickBot="1" x14ac:dyDescent="0.3">
      <c r="A33" s="72"/>
      <c r="C33" s="368"/>
      <c r="D33" s="370"/>
      <c r="W33" s="225"/>
      <c r="X33" s="225"/>
      <c r="Y33" s="225"/>
    </row>
    <row r="34" spans="1:30" ht="15" customHeight="1" x14ac:dyDescent="0.25">
      <c r="A34" s="72"/>
      <c r="B34" s="73" t="s">
        <v>89</v>
      </c>
      <c r="C34" s="205" t="str">
        <f>SAISIE!AE39</f>
        <v/>
      </c>
      <c r="D34" s="206" t="str">
        <f>SAISIE!AF39</f>
        <v/>
      </c>
      <c r="W34" s="225"/>
      <c r="X34" s="225"/>
      <c r="Y34" s="225"/>
    </row>
    <row r="35" spans="1:30" ht="15" customHeight="1" x14ac:dyDescent="0.25">
      <c r="A35" s="72"/>
      <c r="B35" s="78" t="s">
        <v>90</v>
      </c>
      <c r="C35" s="79" t="str">
        <f>SAISIE!AE40</f>
        <v/>
      </c>
      <c r="D35" s="81" t="str">
        <f>SAISIE!AF40</f>
        <v/>
      </c>
      <c r="W35" s="225"/>
      <c r="X35" s="225"/>
      <c r="Y35" s="225"/>
    </row>
    <row r="36" spans="1:30" ht="15" customHeight="1" thickBot="1" x14ac:dyDescent="0.3">
      <c r="A36" s="72"/>
      <c r="B36" s="78" t="s">
        <v>91</v>
      </c>
      <c r="C36" s="91" t="str">
        <f>SAISIE!AE42</f>
        <v/>
      </c>
      <c r="D36" s="92" t="str">
        <f>SAISIE!AF42</f>
        <v/>
      </c>
      <c r="W36" s="225"/>
      <c r="X36" s="225"/>
      <c r="Y36" s="225"/>
    </row>
    <row r="37" spans="1:30" ht="15" customHeight="1" x14ac:dyDescent="0.25">
      <c r="A37" s="72"/>
      <c r="B37" s="350" t="s">
        <v>79</v>
      </c>
      <c r="C37" s="355">
        <f>SAISIE!AE43</f>
        <v>0</v>
      </c>
      <c r="D37" s="358">
        <f>SAISIE!AF43</f>
        <v>0</v>
      </c>
      <c r="W37" s="225"/>
      <c r="X37" s="225"/>
      <c r="Y37" s="225"/>
    </row>
    <row r="38" spans="1:30" ht="15" customHeight="1" x14ac:dyDescent="0.25">
      <c r="A38" s="72"/>
      <c r="B38" s="354"/>
      <c r="C38" s="356"/>
      <c r="D38" s="359"/>
      <c r="W38" s="225"/>
      <c r="X38" s="225"/>
      <c r="Y38" s="225"/>
    </row>
    <row r="39" spans="1:30" ht="15" customHeight="1" thickBot="1" x14ac:dyDescent="0.3">
      <c r="A39" s="72"/>
      <c r="B39" s="351"/>
      <c r="C39" s="357"/>
      <c r="D39" s="360"/>
      <c r="G39" s="58"/>
      <c r="H39" s="58"/>
      <c r="I39" s="58"/>
      <c r="J39" s="58"/>
      <c r="K39" s="58"/>
      <c r="L39" s="58"/>
      <c r="M39" s="58"/>
      <c r="N39" s="58"/>
      <c r="O39" s="58"/>
      <c r="P39" s="58"/>
      <c r="Q39" s="58"/>
      <c r="R39" s="58"/>
      <c r="S39" s="58"/>
      <c r="T39" s="58"/>
      <c r="U39" s="58"/>
      <c r="V39" s="58"/>
      <c r="W39" s="225"/>
      <c r="X39" s="225"/>
      <c r="Y39" s="225"/>
    </row>
    <row r="40" spans="1:30" ht="15" customHeight="1" x14ac:dyDescent="0.25">
      <c r="A40" s="72"/>
      <c r="B40" s="363" t="s">
        <v>100</v>
      </c>
      <c r="C40" s="363"/>
      <c r="D40" s="365" t="str">
        <f>IF(SAISIE!AF45="","",IF(SAISIE!AF45&gt;0,CONCATENATE("+",ROUND(SAISIE!AF45*100,0),"%"),SAISIE!AF45))</f>
        <v/>
      </c>
      <c r="W40" s="225"/>
      <c r="X40" s="225"/>
      <c r="Y40" s="225"/>
    </row>
    <row r="41" spans="1:30" s="58" customFormat="1" ht="4.5" customHeight="1" x14ac:dyDescent="0.25">
      <c r="A41" s="72"/>
      <c r="B41" s="364"/>
      <c r="C41" s="364"/>
      <c r="D41" s="366"/>
      <c r="E41" s="43"/>
      <c r="F41" s="43"/>
      <c r="G41" s="43"/>
      <c r="H41" s="43"/>
      <c r="I41" s="43"/>
      <c r="J41" s="43"/>
      <c r="K41" s="43"/>
      <c r="L41" s="43"/>
      <c r="M41" s="43"/>
      <c r="N41" s="43"/>
      <c r="O41" s="43"/>
      <c r="P41" s="43"/>
      <c r="Q41" s="43"/>
      <c r="R41" s="43"/>
      <c r="S41" s="43"/>
      <c r="T41" s="43"/>
      <c r="U41" s="43"/>
      <c r="V41" s="43"/>
      <c r="W41" s="225"/>
      <c r="X41" s="225"/>
      <c r="Y41" s="225"/>
      <c r="Z41" s="43"/>
      <c r="AA41" s="43"/>
      <c r="AB41" s="43"/>
      <c r="AC41" s="43"/>
      <c r="AD41" s="43"/>
    </row>
    <row r="42" spans="1:30" ht="15" customHeight="1" x14ac:dyDescent="0.25">
      <c r="A42" s="72"/>
      <c r="W42" s="225"/>
      <c r="X42" s="225"/>
      <c r="Y42" s="225"/>
    </row>
    <row r="43" spans="1:30" ht="15" customHeight="1" x14ac:dyDescent="0.25">
      <c r="A43" s="72"/>
      <c r="W43" s="225"/>
      <c r="X43" s="225"/>
      <c r="Y43" s="225"/>
    </row>
    <row r="44" spans="1:30" ht="15" customHeight="1" x14ac:dyDescent="0.25">
      <c r="A44" s="171"/>
      <c r="W44" s="225"/>
      <c r="X44" s="225"/>
      <c r="Y44" s="225"/>
    </row>
    <row r="45" spans="1:30" ht="15" customHeight="1" x14ac:dyDescent="0.25">
      <c r="A45" s="72"/>
      <c r="W45" s="225"/>
      <c r="X45" s="225"/>
      <c r="Y45" s="225"/>
    </row>
    <row r="46" spans="1:30" x14ac:dyDescent="0.25">
      <c r="A46" s="72"/>
      <c r="W46" s="225"/>
      <c r="X46" s="225"/>
      <c r="Y46" s="225"/>
    </row>
    <row r="47" spans="1:30" ht="15" customHeight="1" x14ac:dyDescent="0.25">
      <c r="A47" s="72"/>
      <c r="B47" s="43"/>
      <c r="W47" s="225"/>
      <c r="X47" s="225"/>
      <c r="Y47" s="225"/>
    </row>
    <row r="48" spans="1:30" ht="15" customHeight="1" x14ac:dyDescent="0.25">
      <c r="A48" s="72"/>
      <c r="B48" s="43"/>
      <c r="W48" s="225"/>
      <c r="X48" s="225"/>
      <c r="Y48" s="225"/>
    </row>
    <row r="49" spans="1:25" ht="15" customHeight="1" x14ac:dyDescent="0.25">
      <c r="A49" s="72"/>
      <c r="B49" s="43"/>
      <c r="W49" s="225"/>
      <c r="X49" s="225"/>
      <c r="Y49" s="225"/>
    </row>
    <row r="50" spans="1:25" ht="15" customHeight="1" x14ac:dyDescent="0.25">
      <c r="A50" s="72"/>
      <c r="B50" s="43"/>
      <c r="W50" s="225"/>
      <c r="X50" s="225"/>
      <c r="Y50" s="225"/>
    </row>
    <row r="51" spans="1:25" ht="15" customHeight="1" x14ac:dyDescent="0.25">
      <c r="A51" s="72"/>
      <c r="B51" s="43"/>
      <c r="W51" s="225"/>
      <c r="X51" s="225"/>
      <c r="Y51" s="225"/>
    </row>
    <row r="52" spans="1:25" ht="15" customHeight="1" x14ac:dyDescent="0.25">
      <c r="C52" s="225"/>
      <c r="D52" s="225"/>
      <c r="W52" s="225"/>
      <c r="X52" s="225"/>
      <c r="Y52" s="225"/>
    </row>
    <row r="53" spans="1:25" ht="15" customHeight="1" x14ac:dyDescent="0.25">
      <c r="C53" s="225"/>
      <c r="D53" s="225"/>
      <c r="W53" s="225"/>
      <c r="X53" s="225"/>
      <c r="Y53" s="225"/>
    </row>
    <row r="54" spans="1:25" ht="15" customHeight="1" x14ac:dyDescent="0.25">
      <c r="C54" s="225"/>
      <c r="D54" s="225"/>
      <c r="W54" s="225"/>
      <c r="X54" s="225"/>
      <c r="Y54" s="225"/>
    </row>
    <row r="55" spans="1:25" ht="15" customHeight="1" x14ac:dyDescent="0.25">
      <c r="A55" s="72"/>
      <c r="C55" s="225"/>
      <c r="D55" s="225"/>
      <c r="W55" s="225"/>
      <c r="X55" s="225"/>
      <c r="Y55" s="225"/>
    </row>
    <row r="56" spans="1:25" ht="22.5" customHeight="1" x14ac:dyDescent="0.25">
      <c r="C56" s="225"/>
      <c r="D56" s="225"/>
      <c r="W56" s="225"/>
      <c r="X56" s="225"/>
      <c r="Y56" s="225"/>
    </row>
    <row r="57" spans="1:25" x14ac:dyDescent="0.25">
      <c r="A57" s="174"/>
      <c r="C57" s="225"/>
      <c r="D57" s="225"/>
    </row>
    <row r="58" spans="1:25" x14ac:dyDescent="0.25">
      <c r="C58" s="225"/>
      <c r="D58" s="225"/>
    </row>
    <row r="59" spans="1:25" ht="15" customHeight="1" x14ac:dyDescent="0.25">
      <c r="C59" s="225"/>
      <c r="D59" s="225"/>
    </row>
    <row r="60" spans="1:25" x14ac:dyDescent="0.25">
      <c r="C60" s="225"/>
      <c r="D60" s="225"/>
    </row>
    <row r="61" spans="1:25" x14ac:dyDescent="0.25">
      <c r="C61" s="225"/>
      <c r="D61" s="225"/>
    </row>
    <row r="62" spans="1:25" x14ac:dyDescent="0.25">
      <c r="C62" s="225"/>
      <c r="D62" s="225"/>
    </row>
    <row r="63" spans="1:25" x14ac:dyDescent="0.25">
      <c r="C63" s="225"/>
      <c r="D63" s="225"/>
    </row>
    <row r="64" spans="1:25" x14ac:dyDescent="0.25">
      <c r="C64" s="225"/>
      <c r="D64" s="225"/>
    </row>
    <row r="65" spans="3:4" x14ac:dyDescent="0.25">
      <c r="C65" s="225"/>
      <c r="D65" s="225"/>
    </row>
    <row r="66" spans="3:4" x14ac:dyDescent="0.25">
      <c r="C66" s="225"/>
      <c r="D66" s="225"/>
    </row>
    <row r="67" spans="3:4" x14ac:dyDescent="0.25">
      <c r="C67" s="225"/>
      <c r="D67" s="225"/>
    </row>
    <row r="68" spans="3:4" x14ac:dyDescent="0.25">
      <c r="C68" s="225"/>
      <c r="D68" s="225"/>
    </row>
    <row r="69" spans="3:4" x14ac:dyDescent="0.25">
      <c r="C69" s="225"/>
      <c r="D69" s="225"/>
    </row>
    <row r="70" spans="3:4" x14ac:dyDescent="0.25">
      <c r="C70" s="225"/>
      <c r="D70" s="225"/>
    </row>
    <row r="71" spans="3:4" x14ac:dyDescent="0.25">
      <c r="C71" s="225"/>
      <c r="D71" s="225"/>
    </row>
    <row r="72" spans="3:4" x14ac:dyDescent="0.25">
      <c r="C72" s="225"/>
      <c r="D72" s="225"/>
    </row>
    <row r="73" spans="3:4" x14ac:dyDescent="0.25">
      <c r="C73" s="225"/>
      <c r="D73" s="225"/>
    </row>
    <row r="74" spans="3:4" x14ac:dyDescent="0.25">
      <c r="C74" s="225"/>
      <c r="D74" s="225"/>
    </row>
    <row r="75" spans="3:4" x14ac:dyDescent="0.25">
      <c r="C75" s="225"/>
      <c r="D75" s="225"/>
    </row>
    <row r="76" spans="3:4" x14ac:dyDescent="0.25">
      <c r="C76" s="225"/>
      <c r="D76" s="225"/>
    </row>
    <row r="77" spans="3:4" x14ac:dyDescent="0.25">
      <c r="C77" s="225"/>
      <c r="D77" s="225"/>
    </row>
    <row r="78" spans="3:4" x14ac:dyDescent="0.25">
      <c r="C78" s="225"/>
      <c r="D78" s="225"/>
    </row>
    <row r="79" spans="3:4" x14ac:dyDescent="0.25">
      <c r="C79" s="225"/>
      <c r="D79" s="225"/>
    </row>
    <row r="80" spans="3:4" x14ac:dyDescent="0.25">
      <c r="C80" s="225"/>
      <c r="D80" s="225"/>
    </row>
    <row r="81" spans="3:4" x14ac:dyDescent="0.25">
      <c r="C81" s="225"/>
      <c r="D81" s="225"/>
    </row>
    <row r="82" spans="3:4" x14ac:dyDescent="0.25">
      <c r="C82" s="225"/>
      <c r="D82" s="225"/>
    </row>
    <row r="83" spans="3:4" x14ac:dyDescent="0.25">
      <c r="C83" s="225"/>
      <c r="D83" s="225"/>
    </row>
    <row r="84" spans="3:4" x14ac:dyDescent="0.25">
      <c r="C84" s="225"/>
      <c r="D84" s="225"/>
    </row>
    <row r="85" spans="3:4" x14ac:dyDescent="0.25">
      <c r="C85" s="225"/>
      <c r="D85" s="225"/>
    </row>
    <row r="86" spans="3:4" x14ac:dyDescent="0.25">
      <c r="C86" s="225"/>
      <c r="D86" s="225"/>
    </row>
    <row r="87" spans="3:4" x14ac:dyDescent="0.25">
      <c r="C87" s="225"/>
      <c r="D87" s="225"/>
    </row>
    <row r="88" spans="3:4" x14ac:dyDescent="0.25">
      <c r="C88" s="225"/>
      <c r="D88" s="225"/>
    </row>
    <row r="89" spans="3:4" x14ac:dyDescent="0.25">
      <c r="C89" s="225"/>
      <c r="D89" s="225"/>
    </row>
    <row r="90" spans="3:4" x14ac:dyDescent="0.25">
      <c r="C90" s="225"/>
      <c r="D90" s="225"/>
    </row>
    <row r="91" spans="3:4" x14ac:dyDescent="0.25">
      <c r="C91" s="225"/>
      <c r="D91" s="225"/>
    </row>
    <row r="92" spans="3:4" x14ac:dyDescent="0.25">
      <c r="C92" s="225"/>
      <c r="D92" s="225"/>
    </row>
    <row r="93" spans="3:4" x14ac:dyDescent="0.25">
      <c r="C93" s="225"/>
      <c r="D93" s="225"/>
    </row>
    <row r="94" spans="3:4" x14ac:dyDescent="0.25">
      <c r="C94" s="225"/>
      <c r="D94" s="225"/>
    </row>
    <row r="95" spans="3:4" x14ac:dyDescent="0.25">
      <c r="C95" s="225"/>
      <c r="D95" s="225"/>
    </row>
    <row r="96" spans="3:4" hidden="1" x14ac:dyDescent="0.25">
      <c r="C96" s="225"/>
      <c r="D96" s="225"/>
    </row>
    <row r="97" spans="3:4" hidden="1" x14ac:dyDescent="0.25">
      <c r="C97" s="225"/>
      <c r="D97" s="225"/>
    </row>
    <row r="98" spans="3:4" hidden="1" x14ac:dyDescent="0.25">
      <c r="C98" s="225"/>
      <c r="D98" s="225"/>
    </row>
    <row r="99" spans="3:4" hidden="1" x14ac:dyDescent="0.25">
      <c r="C99" s="225"/>
      <c r="D99" s="225"/>
    </row>
    <row r="100" spans="3:4" hidden="1" x14ac:dyDescent="0.25">
      <c r="C100" s="225"/>
      <c r="D100" s="225"/>
    </row>
    <row r="101" spans="3:4" hidden="1" x14ac:dyDescent="0.25">
      <c r="C101" s="225"/>
      <c r="D101" s="225"/>
    </row>
    <row r="102" spans="3:4" hidden="1" x14ac:dyDescent="0.25">
      <c r="C102" s="225"/>
      <c r="D102" s="225"/>
    </row>
    <row r="103" spans="3:4" hidden="1" x14ac:dyDescent="0.25">
      <c r="C103" s="225"/>
      <c r="D103" s="225"/>
    </row>
    <row r="104" spans="3:4" hidden="1" x14ac:dyDescent="0.25">
      <c r="C104" s="225"/>
      <c r="D104" s="225"/>
    </row>
    <row r="105" spans="3:4" hidden="1" x14ac:dyDescent="0.25">
      <c r="C105" s="225"/>
      <c r="D105" s="225"/>
    </row>
    <row r="106" spans="3:4" hidden="1" x14ac:dyDescent="0.25">
      <c r="C106" s="225"/>
      <c r="D106" s="225"/>
    </row>
    <row r="107" spans="3:4" hidden="1" x14ac:dyDescent="0.25">
      <c r="C107" s="225"/>
      <c r="D107" s="225"/>
    </row>
    <row r="108" spans="3:4" hidden="1" x14ac:dyDescent="0.25">
      <c r="C108" s="225"/>
      <c r="D108" s="225"/>
    </row>
    <row r="109" spans="3:4" hidden="1" x14ac:dyDescent="0.25">
      <c r="C109" s="225"/>
      <c r="D109" s="225"/>
    </row>
    <row r="110" spans="3:4" hidden="1" x14ac:dyDescent="0.25">
      <c r="C110" s="225"/>
      <c r="D110" s="225"/>
    </row>
    <row r="111" spans="3:4" hidden="1" x14ac:dyDescent="0.25">
      <c r="C111" s="225"/>
      <c r="D111" s="225"/>
    </row>
    <row r="112" spans="3:4" hidden="1" x14ac:dyDescent="0.25">
      <c r="C112" s="225"/>
      <c r="D112" s="225"/>
    </row>
    <row r="113" spans="1:26" hidden="1" x14ac:dyDescent="0.25">
      <c r="C113" s="225"/>
      <c r="D113" s="225"/>
    </row>
    <row r="114" spans="1:26" hidden="1" x14ac:dyDescent="0.25">
      <c r="C114" s="225"/>
      <c r="D114" s="225"/>
    </row>
    <row r="115" spans="1:26" hidden="1" x14ac:dyDescent="0.25">
      <c r="C115" s="225"/>
      <c r="D115" s="225"/>
    </row>
    <row r="116" spans="1:26" hidden="1" x14ac:dyDescent="0.25">
      <c r="C116" s="225"/>
      <c r="D116" s="225"/>
    </row>
    <row r="117" spans="1:26" s="58" customFormat="1" hidden="1" x14ac:dyDescent="0.25">
      <c r="A117" s="225"/>
      <c r="B117" s="225"/>
      <c r="C117" s="225"/>
      <c r="D117" s="225"/>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idden="1" x14ac:dyDescent="0.25">
      <c r="C118" s="225"/>
      <c r="D118" s="225"/>
    </row>
    <row r="119" spans="1:26" hidden="1" x14ac:dyDescent="0.25">
      <c r="C119" s="225"/>
      <c r="D119" s="225"/>
    </row>
    <row r="120" spans="1:26" hidden="1" x14ac:dyDescent="0.25">
      <c r="C120" s="225"/>
      <c r="D120" s="225"/>
    </row>
    <row r="121" spans="1:26" hidden="1" x14ac:dyDescent="0.25">
      <c r="C121" s="225"/>
      <c r="D121" s="225"/>
    </row>
    <row r="122" spans="1:26" hidden="1" x14ac:dyDescent="0.25">
      <c r="C122" s="225"/>
      <c r="D122" s="225"/>
    </row>
    <row r="123" spans="1:26" hidden="1" x14ac:dyDescent="0.25">
      <c r="C123" s="225"/>
      <c r="D123" s="225"/>
    </row>
    <row r="124" spans="1:26" hidden="1" x14ac:dyDescent="0.25">
      <c r="C124" s="225"/>
      <c r="D124" s="225"/>
    </row>
    <row r="125" spans="1:26" hidden="1" x14ac:dyDescent="0.25">
      <c r="C125" s="225"/>
      <c r="D125" s="225"/>
    </row>
    <row r="126" spans="1:26" hidden="1" x14ac:dyDescent="0.25">
      <c r="C126" s="225"/>
      <c r="D126" s="225"/>
    </row>
    <row r="127" spans="1:26" hidden="1" x14ac:dyDescent="0.25">
      <c r="C127" s="225"/>
      <c r="D127" s="225"/>
    </row>
    <row r="128" spans="1:26" hidden="1" x14ac:dyDescent="0.25">
      <c r="C128" s="225"/>
      <c r="D128" s="225"/>
    </row>
    <row r="129" spans="1:26" hidden="1" x14ac:dyDescent="0.25">
      <c r="C129" s="225"/>
      <c r="D129" s="225"/>
    </row>
    <row r="130" spans="1:26" hidden="1" x14ac:dyDescent="0.25">
      <c r="C130" s="225"/>
      <c r="D130" s="225"/>
    </row>
    <row r="131" spans="1:26" hidden="1" x14ac:dyDescent="0.25">
      <c r="C131" s="225"/>
      <c r="D131" s="225"/>
    </row>
    <row r="132" spans="1:26" hidden="1" x14ac:dyDescent="0.25">
      <c r="C132" s="225"/>
      <c r="D132" s="225"/>
    </row>
    <row r="133" spans="1:26" hidden="1" x14ac:dyDescent="0.25">
      <c r="C133" s="225"/>
      <c r="D133" s="225"/>
    </row>
    <row r="134" spans="1:26" hidden="1" x14ac:dyDescent="0.25">
      <c r="C134" s="225"/>
      <c r="D134" s="225"/>
    </row>
    <row r="135" spans="1:26" hidden="1" x14ac:dyDescent="0.25">
      <c r="C135" s="225"/>
      <c r="D135" s="225"/>
    </row>
    <row r="136" spans="1:26" s="58" customFormat="1" ht="55.5" hidden="1" customHeight="1" x14ac:dyDescent="0.25">
      <c r="A136" s="225"/>
      <c r="B136" s="225"/>
      <c r="C136" s="225"/>
      <c r="D136" s="225"/>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idden="1" x14ac:dyDescent="0.25">
      <c r="C137" s="225"/>
      <c r="D137" s="225"/>
    </row>
    <row r="138" spans="1:26" hidden="1" x14ac:dyDescent="0.25">
      <c r="C138" s="225"/>
      <c r="D138" s="225"/>
    </row>
    <row r="139" spans="1:26" hidden="1" x14ac:dyDescent="0.25">
      <c r="C139" s="225"/>
      <c r="D139" s="225"/>
    </row>
    <row r="140" spans="1:26" hidden="1" x14ac:dyDescent="0.25">
      <c r="C140" s="225"/>
      <c r="D140" s="225"/>
    </row>
    <row r="141" spans="1:26" hidden="1" x14ac:dyDescent="0.25">
      <c r="C141" s="225"/>
      <c r="D141" s="225"/>
    </row>
    <row r="142" spans="1:26" hidden="1" x14ac:dyDescent="0.25">
      <c r="C142" s="225"/>
      <c r="D142" s="225"/>
    </row>
    <row r="143" spans="1:26" hidden="1" x14ac:dyDescent="0.25">
      <c r="C143" s="225"/>
      <c r="D143" s="225"/>
    </row>
    <row r="144" spans="1:26" hidden="1" x14ac:dyDescent="0.25">
      <c r="C144" s="225"/>
      <c r="D144" s="225"/>
    </row>
    <row r="145" spans="1:26" hidden="1" x14ac:dyDescent="0.25">
      <c r="C145" s="225"/>
      <c r="D145" s="225"/>
    </row>
    <row r="146" spans="1:26" hidden="1" x14ac:dyDescent="0.25">
      <c r="C146" s="225"/>
      <c r="D146" s="225"/>
    </row>
    <row r="147" spans="1:26" hidden="1" x14ac:dyDescent="0.25">
      <c r="C147" s="225"/>
      <c r="D147" s="225"/>
    </row>
    <row r="148" spans="1:26" hidden="1" x14ac:dyDescent="0.25">
      <c r="C148" s="225"/>
      <c r="D148" s="225"/>
    </row>
    <row r="149" spans="1:26" hidden="1" x14ac:dyDescent="0.25">
      <c r="C149" s="225"/>
      <c r="D149" s="225"/>
    </row>
    <row r="150" spans="1:26" hidden="1" x14ac:dyDescent="0.25">
      <c r="C150" s="225"/>
      <c r="D150" s="225"/>
    </row>
    <row r="151" spans="1:26" hidden="1" x14ac:dyDescent="0.25">
      <c r="C151" s="225"/>
      <c r="D151" s="225"/>
    </row>
    <row r="152" spans="1:26" hidden="1" x14ac:dyDescent="0.25">
      <c r="C152" s="225"/>
      <c r="D152" s="225"/>
    </row>
    <row r="153" spans="1:26" hidden="1" x14ac:dyDescent="0.25">
      <c r="C153" s="225"/>
      <c r="D153" s="225"/>
    </row>
    <row r="154" spans="1:26" hidden="1" x14ac:dyDescent="0.25">
      <c r="C154" s="225"/>
      <c r="D154" s="225"/>
    </row>
    <row r="155" spans="1:26" s="58" customFormat="1" hidden="1" x14ac:dyDescent="0.25">
      <c r="A155" s="225"/>
      <c r="B155" s="225"/>
      <c r="C155" s="225"/>
      <c r="D155" s="225"/>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s="58" customFormat="1" hidden="1" x14ac:dyDescent="0.25">
      <c r="A156" s="225"/>
      <c r="B156" s="225"/>
      <c r="C156" s="225"/>
      <c r="D156" s="225"/>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idden="1" x14ac:dyDescent="0.25">
      <c r="C157" s="225"/>
      <c r="D157" s="225"/>
    </row>
    <row r="158" spans="1:26" hidden="1" x14ac:dyDescent="0.25">
      <c r="C158" s="225"/>
      <c r="D158" s="225"/>
    </row>
    <row r="159" spans="1:26" x14ac:dyDescent="0.25">
      <c r="C159" s="225"/>
      <c r="D159" s="225"/>
    </row>
    <row r="160" spans="1:26" x14ac:dyDescent="0.25">
      <c r="C160" s="225"/>
      <c r="D160" s="225"/>
    </row>
    <row r="161" spans="3:4" x14ac:dyDescent="0.25">
      <c r="C161" s="225"/>
      <c r="D161" s="225"/>
    </row>
    <row r="162" spans="3:4" x14ac:dyDescent="0.25">
      <c r="C162" s="225"/>
      <c r="D162" s="225"/>
    </row>
    <row r="163" spans="3:4" x14ac:dyDescent="0.25">
      <c r="C163" s="225"/>
      <c r="D163" s="225"/>
    </row>
    <row r="164" spans="3:4" x14ac:dyDescent="0.25">
      <c r="C164" s="225"/>
      <c r="D164" s="225"/>
    </row>
    <row r="165" spans="3:4" x14ac:dyDescent="0.25">
      <c r="C165" s="225"/>
      <c r="D165" s="225"/>
    </row>
    <row r="166" spans="3:4" x14ac:dyDescent="0.25">
      <c r="C166" s="225"/>
      <c r="D166" s="225"/>
    </row>
    <row r="167" spans="3:4" x14ac:dyDescent="0.25">
      <c r="C167" s="225"/>
      <c r="D167" s="225"/>
    </row>
  </sheetData>
  <sheetProtection algorithmName="SHA-512" hashValue="oA5fS3RxFGUSTISss61eMNd206mHV+ULA4UftK9c8MdxTi0howK2KhLPXKfVnA9IyjBLowUCOOsyaU+yUudHiQ==" saltValue="yCfWm8lbIgfPCLzF5o2Fcg==" spinCount="100000" sheet="1" objects="1" scenarios="1" selectLockedCells="1"/>
  <mergeCells count="15">
    <mergeCell ref="B40:C41"/>
    <mergeCell ref="D40:D41"/>
    <mergeCell ref="C32:C33"/>
    <mergeCell ref="D32:D33"/>
    <mergeCell ref="E18:F19"/>
    <mergeCell ref="C18:D19"/>
    <mergeCell ref="B29:C30"/>
    <mergeCell ref="D29:D30"/>
    <mergeCell ref="A6:O6"/>
    <mergeCell ref="I1:O5"/>
    <mergeCell ref="B37:B39"/>
    <mergeCell ref="C37:C39"/>
    <mergeCell ref="D37:D39"/>
    <mergeCell ref="A9:S9"/>
    <mergeCell ref="B15:F15"/>
  </mergeCells>
  <conditionalFormatting sqref="C21:F28">
    <cfRule type="cellIs" dxfId="1" priority="2" operator="between">
      <formula>-1</formula>
      <formula>1</formula>
    </cfRule>
    <cfRule type="cellIs" dxfId="0"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54" orientation="landscape" r:id="rId1"/>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PRISE EN MAIN</vt:lpstr>
      <vt:lpstr>SAISIE</vt:lpstr>
      <vt:lpstr>RESULTATS</vt:lpstr>
      <vt:lpstr>'PRISE EN MAIN'!Zone_d_impression</vt:lpstr>
      <vt:lpstr>RESULTATS!Zone_d_impression</vt:lpstr>
      <vt:lpstr>SAISIE!Zone_d_impression</vt:lpstr>
    </vt:vector>
  </TitlesOfParts>
  <Company>ARVALIS Institut du végétal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Leveau</dc:creator>
  <cp:lastModifiedBy>MB</cp:lastModifiedBy>
  <cp:lastPrinted>2022-04-07T14:40:09Z</cp:lastPrinted>
  <dcterms:created xsi:type="dcterms:W3CDTF">2021-10-12T09:56:43Z</dcterms:created>
  <dcterms:modified xsi:type="dcterms:W3CDTF">2023-06-09T14:36:28Z</dcterms:modified>
</cp:coreProperties>
</file>